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1-но ком" sheetId="1" r:id="rId1"/>
    <sheet name="2-х ком" sheetId="2" r:id="rId2"/>
    <sheet name="3-х ком" sheetId="3" r:id="rId3"/>
    <sheet name="4-х и более" sheetId="4" r:id="rId4"/>
  </sheets>
  <definedNames>
    <definedName name="_xlnm._FilterDatabase" localSheetId="0" hidden="1">'1-но ком'!$A$3:$T$376</definedName>
    <definedName name="_xlnm._FilterDatabase" localSheetId="1" hidden="1">'2-х ком'!$A$3:$T$251</definedName>
    <definedName name="_xlnm._FilterDatabase" localSheetId="2" hidden="1">'3-х ком'!$A$3:$T$160</definedName>
    <definedName name="_xlnm._FilterDatabase" localSheetId="3" hidden="1">'4-х и более'!$A$3:$T$3</definedName>
  </definedNames>
  <calcPr fullCalcOnLoad="1"/>
</workbook>
</file>

<file path=xl/sharedStrings.xml><?xml version="1.0" encoding="utf-8"?>
<sst xmlns="http://schemas.openxmlformats.org/spreadsheetml/2006/main" count="8364" uniqueCount="785">
  <si>
    <t>10\16</t>
  </si>
  <si>
    <t>4\16</t>
  </si>
  <si>
    <t>2\16</t>
  </si>
  <si>
    <t>11\16</t>
  </si>
  <si>
    <t>ср.\25</t>
  </si>
  <si>
    <t>ср.\16</t>
  </si>
  <si>
    <t>14\16</t>
  </si>
  <si>
    <t>12\16</t>
  </si>
  <si>
    <t>3\16</t>
  </si>
  <si>
    <t>13\16</t>
  </si>
  <si>
    <t>К/М</t>
  </si>
  <si>
    <t>К</t>
  </si>
  <si>
    <t>М</t>
  </si>
  <si>
    <t>-</t>
  </si>
  <si>
    <t>Р</t>
  </si>
  <si>
    <t>IV кв. 08</t>
  </si>
  <si>
    <t>III кв. 08</t>
  </si>
  <si>
    <t>I кв. 09</t>
  </si>
  <si>
    <t>IV кв. 07</t>
  </si>
  <si>
    <t>I кв. 08</t>
  </si>
  <si>
    <t>II кв. 09</t>
  </si>
  <si>
    <t>II кв. 08</t>
  </si>
  <si>
    <t>IV кв. 09</t>
  </si>
  <si>
    <t>сдан</t>
  </si>
  <si>
    <t>И</t>
  </si>
  <si>
    <t>Итака</t>
  </si>
  <si>
    <t>Петербургская Недв.</t>
  </si>
  <si>
    <t>АЛЕКСАНДР</t>
  </si>
  <si>
    <t>частное</t>
  </si>
  <si>
    <t>Проксима Консалт</t>
  </si>
  <si>
    <t>Стройград</t>
  </si>
  <si>
    <t>513-79-22</t>
  </si>
  <si>
    <t>335-55-55</t>
  </si>
  <si>
    <t>702-74-22</t>
  </si>
  <si>
    <t>325-64-11</t>
  </si>
  <si>
    <t>320-15-98</t>
  </si>
  <si>
    <t>www. spbrealty. ru</t>
  </si>
  <si>
    <t>www.spbrealty.ru</t>
  </si>
  <si>
    <t>www.bsk-lsr.ru</t>
  </si>
  <si>
    <t>983-64-05</t>
  </si>
  <si>
    <t>16\16</t>
  </si>
  <si>
    <t>6\16</t>
  </si>
  <si>
    <t>15\16</t>
  </si>
  <si>
    <t>7\16</t>
  </si>
  <si>
    <t>?\16</t>
  </si>
  <si>
    <t>5\16</t>
  </si>
  <si>
    <t>С</t>
  </si>
  <si>
    <t>Балтийские квартиры</t>
  </si>
  <si>
    <t>448-58-66</t>
  </si>
  <si>
    <t>327-98-67</t>
  </si>
  <si>
    <t>327-16-16</t>
  </si>
  <si>
    <t>296-09-96</t>
  </si>
  <si>
    <t>702-81-32</t>
  </si>
  <si>
    <t>госком.</t>
  </si>
  <si>
    <t>курс $</t>
  </si>
  <si>
    <t>курс Евро</t>
  </si>
  <si>
    <t>Местоположение</t>
  </si>
  <si>
    <t xml:space="preserve">Возм. кредит  </t>
  </si>
  <si>
    <t>Агентство</t>
  </si>
  <si>
    <t>Контакт</t>
  </si>
  <si>
    <t>Доп. Сведения</t>
  </si>
  <si>
    <t>№ п/п</t>
  </si>
  <si>
    <t>Кол-во комнат</t>
  </si>
  <si>
    <t>Метро</t>
  </si>
  <si>
    <t>Этаж/эт</t>
  </si>
  <si>
    <t>Дом</t>
  </si>
  <si>
    <t>Общ.</t>
  </si>
  <si>
    <t>Жил</t>
  </si>
  <si>
    <t>Кух.</t>
  </si>
  <si>
    <t>Тел</t>
  </si>
  <si>
    <t>С/у</t>
  </si>
  <si>
    <t>Срок сдачи</t>
  </si>
  <si>
    <t xml:space="preserve">Стоимость в RUR </t>
  </si>
  <si>
    <t>Стоимость в RUR за 1 кв. м.</t>
  </si>
  <si>
    <t>Стоимость в $ за 1 кв. м.</t>
  </si>
  <si>
    <t>Стоимость в EUR за 1 кв. м.</t>
  </si>
  <si>
    <t>ИСГ Таймс</t>
  </si>
  <si>
    <t>380-07-08</t>
  </si>
  <si>
    <t>(921)405-4383</t>
  </si>
  <si>
    <t>Прайм Консалтинг</t>
  </si>
  <si>
    <t>329-03-29</t>
  </si>
  <si>
    <t>2-16\16</t>
  </si>
  <si>
    <t>(905)215-0993</t>
  </si>
  <si>
    <t>Невский Альянс</t>
  </si>
  <si>
    <t>ЛК-недвижимость</t>
  </si>
  <si>
    <t>346-61-69</t>
  </si>
  <si>
    <t>www. sрbrealty. ru</t>
  </si>
  <si>
    <t>348-59-44</t>
  </si>
  <si>
    <t>6\9</t>
  </si>
  <si>
    <t>8\8</t>
  </si>
  <si>
    <t>2\7</t>
  </si>
  <si>
    <t>пл. Ленина</t>
  </si>
  <si>
    <t>7\15</t>
  </si>
  <si>
    <t>Бугры</t>
  </si>
  <si>
    <t>пр. Просв. 10 тр</t>
  </si>
  <si>
    <t>ср.\17</t>
  </si>
  <si>
    <t>ПромСервис</t>
  </si>
  <si>
    <t>600.11У</t>
  </si>
  <si>
    <t>Дальпитерстрой</t>
  </si>
  <si>
    <t>Озерки</t>
  </si>
  <si>
    <t>Ипотечные брокеры</t>
  </si>
  <si>
    <t>пр. Просвещения</t>
  </si>
  <si>
    <t>9\16</t>
  </si>
  <si>
    <t>15\23</t>
  </si>
  <si>
    <t>15\25</t>
  </si>
  <si>
    <t>сдается</t>
  </si>
  <si>
    <t>5\7</t>
  </si>
  <si>
    <t>PRO-Инвест</t>
  </si>
  <si>
    <t>Дипломат-Недв.</t>
  </si>
  <si>
    <t>Гардарика</t>
  </si>
  <si>
    <t>Сдан</t>
  </si>
  <si>
    <t>16\25</t>
  </si>
  <si>
    <t>12\25</t>
  </si>
  <si>
    <t>Северный / Есенина</t>
  </si>
  <si>
    <t>13\23</t>
  </si>
  <si>
    <t>ЗАО МЦРИС</t>
  </si>
  <si>
    <t>20\25</t>
  </si>
  <si>
    <t>21\23</t>
  </si>
  <si>
    <t>11\25</t>
  </si>
  <si>
    <t>Просвещения / Руставели</t>
  </si>
  <si>
    <t>Гражд. пр. 3 пеш</t>
  </si>
  <si>
    <t>Озерки 15 пеш</t>
  </si>
  <si>
    <t>3\25</t>
  </si>
  <si>
    <t>14\25</t>
  </si>
  <si>
    <t>19\22</t>
  </si>
  <si>
    <t>17\23</t>
  </si>
  <si>
    <t>Просвещения / Ушинского</t>
  </si>
  <si>
    <t>9\13</t>
  </si>
  <si>
    <t>Северный</t>
  </si>
  <si>
    <t>ЛК-Недвижимость</t>
  </si>
  <si>
    <t>320-70-88</t>
  </si>
  <si>
    <t>296-74-64</t>
  </si>
  <si>
    <t>З/Л, ст/пак.</t>
  </si>
  <si>
    <t>кв-ры от Застройщика</t>
  </si>
  <si>
    <t>740-71-51</t>
  </si>
  <si>
    <t>(921)373-7692</t>
  </si>
  <si>
    <t>445-30-13</t>
  </si>
  <si>
    <t>444-42-52 ипотека</t>
  </si>
  <si>
    <t>паркинг, рассрочка</t>
  </si>
  <si>
    <t>З/Л, ст/пак., уступка</t>
  </si>
  <si>
    <t>З/Б, ст/пак., уступка</t>
  </si>
  <si>
    <t>335-17-47</t>
  </si>
  <si>
    <t>571-32-85</t>
  </si>
  <si>
    <t>347-53-33</t>
  </si>
  <si>
    <t>325-16-95</t>
  </si>
  <si>
    <t>983-64-05, 1Л</t>
  </si>
  <si>
    <t>346-51-46</t>
  </si>
  <si>
    <t>555-05-91</t>
  </si>
  <si>
    <t>944-35-02</t>
  </si>
  <si>
    <t>325-58-87</t>
  </si>
  <si>
    <t>325-79-32</t>
  </si>
  <si>
    <t>973-65-04</t>
  </si>
  <si>
    <t>740-71-52 8921-637-48-63</t>
  </si>
  <si>
    <t>600-10-70</t>
  </si>
  <si>
    <t>713-15-16</t>
  </si>
  <si>
    <t>?\?</t>
  </si>
  <si>
    <t>Просвещения пр. / Ушинского ул.</t>
  </si>
  <si>
    <t>Гражданский пр. 5 пеш</t>
  </si>
  <si>
    <t>(904)644-5797</t>
  </si>
  <si>
    <t>5\10</t>
  </si>
  <si>
    <t>www.gardarika. org</t>
  </si>
  <si>
    <t>www. gardarika. org</t>
  </si>
  <si>
    <t>Авантаж</t>
  </si>
  <si>
    <t>326-17-30</t>
  </si>
  <si>
    <t>отделка</t>
  </si>
  <si>
    <t>Гражд. пр. 10 пеш</t>
  </si>
  <si>
    <t>9\12</t>
  </si>
  <si>
    <t>Просвещения / Культуры</t>
  </si>
  <si>
    <t>Ленгорагрострой</t>
  </si>
  <si>
    <t>393-16-88</t>
  </si>
  <si>
    <t>25\25</t>
  </si>
  <si>
    <t>рассрочка, от Застройщика</t>
  </si>
  <si>
    <t>2-8\9</t>
  </si>
  <si>
    <t>Северо-Запад</t>
  </si>
  <si>
    <t>Просвещения 53</t>
  </si>
  <si>
    <t>Просвещения пр. 53</t>
  </si>
  <si>
    <t>(911)248-7639</t>
  </si>
  <si>
    <t>2-10\13</t>
  </si>
  <si>
    <t>393-16-71</t>
  </si>
  <si>
    <t>Э, Б, рассрочка</t>
  </si>
  <si>
    <t>Пионер</t>
  </si>
  <si>
    <t>296-09-93</t>
  </si>
  <si>
    <t>13\25</t>
  </si>
  <si>
    <t>Форус</t>
  </si>
  <si>
    <t>325-85-55</t>
  </si>
  <si>
    <t>8-921-301-18-57</t>
  </si>
  <si>
    <t>1-16\16</t>
  </si>
  <si>
    <t>10\12</t>
  </si>
  <si>
    <t>2\25</t>
  </si>
  <si>
    <t>2-13\13</t>
  </si>
  <si>
    <t>3-22\25</t>
  </si>
  <si>
    <t>4\10</t>
  </si>
  <si>
    <t>Гранит-Инвест</t>
  </si>
  <si>
    <t>310-41-07</t>
  </si>
  <si>
    <t>21\25</t>
  </si>
  <si>
    <t>Ваш Дом</t>
  </si>
  <si>
    <t>572-33-49</t>
  </si>
  <si>
    <t>скидки</t>
  </si>
  <si>
    <t>13\20</t>
  </si>
  <si>
    <t>10\17</t>
  </si>
  <si>
    <t>914-80-92, лоджия</t>
  </si>
  <si>
    <t>Просвещения</t>
  </si>
  <si>
    <t>2\21</t>
  </si>
  <si>
    <t>Авентин</t>
  </si>
  <si>
    <t>336-62-02</t>
  </si>
  <si>
    <t>Кондратьевский 64</t>
  </si>
  <si>
    <t>Адвекс</t>
  </si>
  <si>
    <t>322-52-00</t>
  </si>
  <si>
    <t>89217541233 рассрочка, с</t>
  </si>
  <si>
    <t>Мурино</t>
  </si>
  <si>
    <t>Девяткино</t>
  </si>
  <si>
    <t>ЦДС</t>
  </si>
  <si>
    <t>320-12-00</t>
  </si>
  <si>
    <t>Рассрочка до 5 лет</t>
  </si>
  <si>
    <t>С. Ковалевской</t>
  </si>
  <si>
    <t>Академич. 15 пеш</t>
  </si>
  <si>
    <t>5\15</t>
  </si>
  <si>
    <t>572-60-01, студия</t>
  </si>
  <si>
    <t>Кондратьевс. / Бестужевская</t>
  </si>
  <si>
    <t>пл. Ленина 15 тр</t>
  </si>
  <si>
    <t>Бестужевская / Кондратьевский</t>
  </si>
  <si>
    <t>1\16</t>
  </si>
  <si>
    <t>Бестужевская / Кондратьевс.</t>
  </si>
  <si>
    <t>Академич. 7 пеш</t>
  </si>
  <si>
    <t>5,10\15</t>
  </si>
  <si>
    <t>Недвижимость СПб</t>
  </si>
  <si>
    <t>997-32-09</t>
  </si>
  <si>
    <t>Л=3,5м</t>
  </si>
  <si>
    <t>Пискаревский 40</t>
  </si>
  <si>
    <t>2-19\20</t>
  </si>
  <si>
    <t>возможна чистовая отделка</t>
  </si>
  <si>
    <t>Академическая</t>
  </si>
  <si>
    <t>14\19</t>
  </si>
  <si>
    <t>студия, 969-56-99</t>
  </si>
  <si>
    <t>Луначарского пр.</t>
  </si>
  <si>
    <t>Гражданский пр.</t>
  </si>
  <si>
    <t>5.12\20</t>
  </si>
  <si>
    <t>572-33-46</t>
  </si>
  <si>
    <t>L798.928-21-41, рассрочка</t>
  </si>
  <si>
    <t>Луначарского</t>
  </si>
  <si>
    <t>5,12\20</t>
  </si>
  <si>
    <t>L798,928-21-41, рассрочка</t>
  </si>
  <si>
    <t>Луначарского 80</t>
  </si>
  <si>
    <t>Академич. 10 пеш</t>
  </si>
  <si>
    <t>ср.\15</t>
  </si>
  <si>
    <t>скидки при 100%</t>
  </si>
  <si>
    <t>С. Ковалевской ул.</t>
  </si>
  <si>
    <t>Академическая 10 пеш</t>
  </si>
  <si>
    <t>?\15</t>
  </si>
  <si>
    <t>Науки</t>
  </si>
  <si>
    <t>5-11\15</t>
  </si>
  <si>
    <t>983-64-05 студия расср.</t>
  </si>
  <si>
    <t>13\15</t>
  </si>
  <si>
    <t>Балкон, метро 10мин</t>
  </si>
  <si>
    <t>348-59-44 СКИДКИ</t>
  </si>
  <si>
    <t>Балкон, метро10минут.</t>
  </si>
  <si>
    <t>9,13\15</t>
  </si>
  <si>
    <t>Балкон. 346-51-46</t>
  </si>
  <si>
    <t>С. Ковалевской / Северный</t>
  </si>
  <si>
    <t>ср.\9</t>
  </si>
  <si>
    <t>паркинг, (921)405-4383</t>
  </si>
  <si>
    <t>Науки / Руставели</t>
  </si>
  <si>
    <t>1-10\10</t>
  </si>
  <si>
    <t>Ключ</t>
  </si>
  <si>
    <t>333-35-43</t>
  </si>
  <si>
    <t>(921)420-6850, отделка</t>
  </si>
  <si>
    <t>Светлановский / Просвещения</t>
  </si>
  <si>
    <t>13.15\16</t>
  </si>
  <si>
    <t>13,15\16</t>
  </si>
  <si>
    <t>Ушинского ул.</t>
  </si>
  <si>
    <t>3\7</t>
  </si>
  <si>
    <t>L560.926-98-66, отделка</t>
  </si>
  <si>
    <t>Ушинского</t>
  </si>
  <si>
    <t>L560,926-98-66, отделка</t>
  </si>
  <si>
    <t>6.8\16</t>
  </si>
  <si>
    <t>6,8\16</t>
  </si>
  <si>
    <t>Экотон</t>
  </si>
  <si>
    <t>325-88-01</t>
  </si>
  <si>
    <t>Светлановский пр. 106</t>
  </si>
  <si>
    <t>2\12</t>
  </si>
  <si>
    <t>L763.926-98-66, отделка</t>
  </si>
  <si>
    <t>Бестужевская / Кондрат.</t>
  </si>
  <si>
    <t>ГЦН</t>
  </si>
  <si>
    <t>325-75-85</t>
  </si>
  <si>
    <t>дешевле застр</t>
  </si>
  <si>
    <t>Светлановский 106</t>
  </si>
  <si>
    <t>L763,926-98-66, отделка</t>
  </si>
  <si>
    <t>Ушинского / Луначарского</t>
  </si>
  <si>
    <t>13.16\16</t>
  </si>
  <si>
    <t>13.15.16\16</t>
  </si>
  <si>
    <t>13,16\16</t>
  </si>
  <si>
    <t>13,15,16\16</t>
  </si>
  <si>
    <t>Вавиловых 7-9</t>
  </si>
  <si>
    <t>Академич. 5 пеш</t>
  </si>
  <si>
    <t>1\18</t>
  </si>
  <si>
    <t>914-80-92</t>
  </si>
  <si>
    <t>Гражданский 106</t>
  </si>
  <si>
    <t>L770,926-98-66, отделка</t>
  </si>
  <si>
    <t>Светлановский / Учительская</t>
  </si>
  <si>
    <t>Гражд. пр. 15 пеш</t>
  </si>
  <si>
    <t>2\10</t>
  </si>
  <si>
    <t>Переуст. 973-65-04</t>
  </si>
  <si>
    <t>Гражданский пр. 106</t>
  </si>
  <si>
    <t>L770.926-98-66, отделка</t>
  </si>
  <si>
    <t>Мурино , Оборонная 2</t>
  </si>
  <si>
    <t>Девяткино 10 пеш</t>
  </si>
  <si>
    <t>12\17</t>
  </si>
  <si>
    <t>(921)330-0063</t>
  </si>
  <si>
    <t>ПП Б вид из окна торг</t>
  </si>
  <si>
    <t>Гражданский 117</t>
  </si>
  <si>
    <t>Гражд. пр. 5 пеш</t>
  </si>
  <si>
    <t>2-21\21</t>
  </si>
  <si>
    <t>I кв. 10</t>
  </si>
  <si>
    <t>Гражданский пр. 117</t>
  </si>
  <si>
    <t>8-13\21</t>
  </si>
  <si>
    <t>2.3\16</t>
  </si>
  <si>
    <t>2,3\16</t>
  </si>
  <si>
    <t>Бестужевская 79/81</t>
  </si>
  <si>
    <t>пл. Ленина 10 тр</t>
  </si>
  <si>
    <t>600.11</t>
  </si>
  <si>
    <t>Октава</t>
  </si>
  <si>
    <t>719-68-14</t>
  </si>
  <si>
    <t>89219524847 отделка</t>
  </si>
  <si>
    <t>Вавиловых 19</t>
  </si>
  <si>
    <t>14\?</t>
  </si>
  <si>
    <t>Модуль</t>
  </si>
  <si>
    <t>702-35-35</t>
  </si>
  <si>
    <t>321-62-13</t>
  </si>
  <si>
    <t>3.4\21</t>
  </si>
  <si>
    <t>6-14\21</t>
  </si>
  <si>
    <t>16.17.20\21</t>
  </si>
  <si>
    <t>16,17,20\21</t>
  </si>
  <si>
    <t>18.19\21</t>
  </si>
  <si>
    <t>15\21</t>
  </si>
  <si>
    <t>18,19\21</t>
  </si>
  <si>
    <t>Гражд. пр. 12 пеш</t>
  </si>
  <si>
    <t>13\22</t>
  </si>
  <si>
    <t>СМ-Недвижимость</t>
  </si>
  <si>
    <t>717-39-29</t>
  </si>
  <si>
    <t>(911)100-1966, переуст</t>
  </si>
  <si>
    <t>9\10</t>
  </si>
  <si>
    <t>Д/К</t>
  </si>
  <si>
    <t>А. С.</t>
  </si>
  <si>
    <t>275-99-30</t>
  </si>
  <si>
    <t>(921)653-0973</t>
  </si>
  <si>
    <t>929-22-24 от заст. скидки</t>
  </si>
  <si>
    <t>8\15</t>
  </si>
  <si>
    <t>Антарес трейд</t>
  </si>
  <si>
    <t>347-58-78</t>
  </si>
  <si>
    <t>(921)935-4397</t>
  </si>
  <si>
    <t>12.15\16</t>
  </si>
  <si>
    <t>11.13.15\16</t>
  </si>
  <si>
    <t>12,15\16</t>
  </si>
  <si>
    <t>11,13,15\16</t>
  </si>
  <si>
    <t>9.10\16</t>
  </si>
  <si>
    <t>9,10\16</t>
  </si>
  <si>
    <t>Брянцева / Просвещения</t>
  </si>
  <si>
    <t>955-23-25, вид, п/у</t>
  </si>
  <si>
    <t>Бестужевская 79</t>
  </si>
  <si>
    <t>336-62-02 отделка лоджия</t>
  </si>
  <si>
    <t>1\9</t>
  </si>
  <si>
    <t>Вавиловых 7</t>
  </si>
  <si>
    <t>15\18</t>
  </si>
  <si>
    <t>973-65-04 Переуступка.</t>
  </si>
  <si>
    <t>6-8\16</t>
  </si>
  <si>
    <t>Луначарского пр. / Ушинского ул.</t>
  </si>
  <si>
    <t>L618.926-98-66, рассрочка</t>
  </si>
  <si>
    <t>Луначарского / Ушинского</t>
  </si>
  <si>
    <t>L618,926-98-66, рассрочка</t>
  </si>
  <si>
    <t>Гражд. пр. 10 тр</t>
  </si>
  <si>
    <t>325-69-31 Рассрочка! ! !</t>
  </si>
  <si>
    <t>Вавиловых 11</t>
  </si>
  <si>
    <t>Бутлерова 42</t>
  </si>
  <si>
    <t>Академич. 2 пеш</t>
  </si>
  <si>
    <t>18\24</t>
  </si>
  <si>
    <t>(911)700-3530</t>
  </si>
  <si>
    <t>ПП, переуст, Строймонтаж</t>
  </si>
  <si>
    <t>Гражданский / С. Ковалевск.</t>
  </si>
  <si>
    <t>15\15</t>
  </si>
  <si>
    <t>С. Ковалевской / Граждан.</t>
  </si>
  <si>
    <t>2\15</t>
  </si>
  <si>
    <t>Гражданский / С. Ковалевской</t>
  </si>
  <si>
    <t>III кв. 09</t>
  </si>
  <si>
    <t>ЦАН</t>
  </si>
  <si>
    <t>324-40-00</t>
  </si>
  <si>
    <t>ЛУЧШЕЕ ПРЕДЛОЖЕНИЕ</t>
  </si>
  <si>
    <t>1\15</t>
  </si>
  <si>
    <t>Руставели ул. / Просвещения пр.</t>
  </si>
  <si>
    <t>2.22\25</t>
  </si>
  <si>
    <t>L658.928-21-41, рассрочка</t>
  </si>
  <si>
    <t>Руставели / Просвещения</t>
  </si>
  <si>
    <t>2,22\25</t>
  </si>
  <si>
    <t>L658,928-21-41, рассрочка</t>
  </si>
  <si>
    <t>Просвещения пр. / Руставели ул.</t>
  </si>
  <si>
    <t>19\25</t>
  </si>
  <si>
    <t>13.14\16</t>
  </si>
  <si>
    <t>13,14\16</t>
  </si>
  <si>
    <t>Северный 73</t>
  </si>
  <si>
    <t>Академическая 5 тр</t>
  </si>
  <si>
    <t>16\19</t>
  </si>
  <si>
    <t>572-60-01, рассрочка</t>
  </si>
  <si>
    <t>Брянцева 15</t>
  </si>
  <si>
    <t>955-23-25 б/о л=6 юг</t>
  </si>
  <si>
    <t>Брянцева 15 к. 2</t>
  </si>
  <si>
    <t>774-65-84</t>
  </si>
  <si>
    <t>946-53-61 ПП засел</t>
  </si>
  <si>
    <t>Просвещения / Гражданский</t>
  </si>
  <si>
    <t>983-64-05, 1Б</t>
  </si>
  <si>
    <t>6\15</t>
  </si>
  <si>
    <t>скидки при 100% оплате</t>
  </si>
  <si>
    <t>ср.\20</t>
  </si>
  <si>
    <t>Тимуровская / Брянцева</t>
  </si>
  <si>
    <t>1\25</t>
  </si>
  <si>
    <t>983-64-05 1Б рассрочка</t>
  </si>
  <si>
    <t>Руставели / Киришская к. 1</t>
  </si>
  <si>
    <t>983-64-05 1Б под ключ</t>
  </si>
  <si>
    <t>16-17\20</t>
  </si>
  <si>
    <t>Вавиловых 13</t>
  </si>
  <si>
    <t>ГЖА</t>
  </si>
  <si>
    <t>380-14-80</t>
  </si>
  <si>
    <t>П/уст, 89214216106</t>
  </si>
  <si>
    <t>12\15</t>
  </si>
  <si>
    <t>Балкон, метро15минут</t>
  </si>
  <si>
    <t>2-14\16</t>
  </si>
  <si>
    <t>914-80-92, балкон</t>
  </si>
  <si>
    <t>4\21</t>
  </si>
  <si>
    <t>5,8,14\15</t>
  </si>
  <si>
    <t>14,8\15</t>
  </si>
  <si>
    <t>балк 3.2</t>
  </si>
  <si>
    <t>5.6\21</t>
  </si>
  <si>
    <t>5,6\21</t>
  </si>
  <si>
    <t>11.12\21</t>
  </si>
  <si>
    <t>11,12\21</t>
  </si>
  <si>
    <t>970-53-00</t>
  </si>
  <si>
    <t>327-76-61</t>
  </si>
  <si>
    <t>Ушинского 33-35</t>
  </si>
  <si>
    <t>Гражд. пр. 8 пеш</t>
  </si>
  <si>
    <t>ср.\10-16</t>
  </si>
  <si>
    <t>рассрочка, скидки</t>
  </si>
  <si>
    <t>9\15</t>
  </si>
  <si>
    <t>Балкон, Гардеробная</t>
  </si>
  <si>
    <t>9\9</t>
  </si>
  <si>
    <t>Гражданский / Науки</t>
  </si>
  <si>
    <t>Академич. 3 пеш</t>
  </si>
  <si>
    <t>11\23</t>
  </si>
  <si>
    <t>Науки / Гражданский</t>
  </si>
  <si>
    <t>Гражданский пр. / Науки пр.</t>
  </si>
  <si>
    <t>Академическая 3 пеш</t>
  </si>
  <si>
    <t>7-14\21</t>
  </si>
  <si>
    <t>2-3\16</t>
  </si>
  <si>
    <t>983-64-05, рассрочка</t>
  </si>
  <si>
    <t>16.17\21</t>
  </si>
  <si>
    <t>16,17\21</t>
  </si>
  <si>
    <t>18\21</t>
  </si>
  <si>
    <t>РАССРОЧКА скидки</t>
  </si>
  <si>
    <t>11\20</t>
  </si>
  <si>
    <t>340-04-94</t>
  </si>
  <si>
    <t>8(950)012-0340,395-35-64</t>
  </si>
  <si>
    <t>?\25</t>
  </si>
  <si>
    <t>14\15</t>
  </si>
  <si>
    <t>Балк 6.5</t>
  </si>
  <si>
    <t>Балкон, ст/пакет</t>
  </si>
  <si>
    <t>лодж.</t>
  </si>
  <si>
    <t>983-64-05, расср.</t>
  </si>
  <si>
    <t>(901)308-2689</t>
  </si>
  <si>
    <t>18,19\?</t>
  </si>
  <si>
    <t>983-64-05 Б расср.</t>
  </si>
  <si>
    <t>Алфавит</t>
  </si>
  <si>
    <t>325-33-33</t>
  </si>
  <si>
    <t>528-07-87, заст. Б-4м</t>
  </si>
  <si>
    <t>10\20</t>
  </si>
  <si>
    <t>Адвекс-СПб</t>
  </si>
  <si>
    <t>380-30-01</t>
  </si>
  <si>
    <t>Отличная планировка, боль</t>
  </si>
  <si>
    <t>Брянцева</t>
  </si>
  <si>
    <t>23\25</t>
  </si>
  <si>
    <t>Ваш адрес</t>
  </si>
  <si>
    <t>334-17-17</t>
  </si>
  <si>
    <t>Л -6.3, холл -7.4</t>
  </si>
  <si>
    <t>9-16\16</t>
  </si>
  <si>
    <t>Ушинского ул. / Луначарского пр.</t>
  </si>
  <si>
    <t>Рассрочка, зелен. квартал</t>
  </si>
  <si>
    <t>7-16\16</t>
  </si>
  <si>
    <t>8-16\16</t>
  </si>
  <si>
    <t>Миэль-Недвижимость</t>
  </si>
  <si>
    <t>333-33-00</t>
  </si>
  <si>
    <t>780803_переуст.</t>
  </si>
  <si>
    <t>23-25\25</t>
  </si>
  <si>
    <t>Просвещения 87</t>
  </si>
  <si>
    <t>заселение</t>
  </si>
  <si>
    <t>12-16\16</t>
  </si>
  <si>
    <t>11-16\16</t>
  </si>
  <si>
    <t>16-20\25</t>
  </si>
  <si>
    <t>Кондратьевский / Блюхера</t>
  </si>
  <si>
    <t>Лесная 10 тр</t>
  </si>
  <si>
    <t>Ост. лоджия, Заселение</t>
  </si>
  <si>
    <t>4-16\16</t>
  </si>
  <si>
    <t>Науки 15</t>
  </si>
  <si>
    <t>15\17</t>
  </si>
  <si>
    <t>13\24</t>
  </si>
  <si>
    <t>(911)8456639 Б/отделки</t>
  </si>
  <si>
    <t>3\21</t>
  </si>
  <si>
    <t>4-5\21</t>
  </si>
  <si>
    <t>6.7\21</t>
  </si>
  <si>
    <t>6,7\21</t>
  </si>
  <si>
    <t>7\21</t>
  </si>
  <si>
    <t>13-15\22</t>
  </si>
  <si>
    <t>Вега</t>
  </si>
  <si>
    <t>335-34-57</t>
  </si>
  <si>
    <t>переуступка</t>
  </si>
  <si>
    <t>Гражданский пр. 7 пеш</t>
  </si>
  <si>
    <t>Троицкий Дом</t>
  </si>
  <si>
    <t>598-83-88</t>
  </si>
  <si>
    <t>(921)552-8155, с отд.</t>
  </si>
  <si>
    <t>11-13\21</t>
  </si>
  <si>
    <t>Хлопина 7</t>
  </si>
  <si>
    <t>8\11</t>
  </si>
  <si>
    <t>19\21</t>
  </si>
  <si>
    <t>14\21</t>
  </si>
  <si>
    <t>Ушинского / Просвещения</t>
  </si>
  <si>
    <t>и</t>
  </si>
  <si>
    <t>347-5333</t>
  </si>
  <si>
    <t>балкон</t>
  </si>
  <si>
    <t>983-64-05, ключи</t>
  </si>
  <si>
    <t>Ушинского / Тимуровская</t>
  </si>
  <si>
    <t>Гражд. пр. 7 пеш</t>
  </si>
  <si>
    <t>Мегалит</t>
  </si>
  <si>
    <t>325-88-55</t>
  </si>
  <si>
    <t>отделка, дом сдан</t>
  </si>
  <si>
    <t>Гражданский / Просвещения</t>
  </si>
  <si>
    <t>Гражданский пр. 3 пеш</t>
  </si>
  <si>
    <t>3,5,6\16</t>
  </si>
  <si>
    <t>6\21</t>
  </si>
  <si>
    <t>3.5.6.8-13\16</t>
  </si>
  <si>
    <t>3,5,6,8-13\16</t>
  </si>
  <si>
    <t>5\21</t>
  </si>
  <si>
    <t>13\21</t>
  </si>
  <si>
    <t>21\21</t>
  </si>
  <si>
    <t>20\21</t>
  </si>
  <si>
    <t>983-64-05, 2Б, ключи</t>
  </si>
  <si>
    <t>2\17-23</t>
  </si>
  <si>
    <t>983-64-05, Б, расср.</t>
  </si>
  <si>
    <t>3.4.13\16</t>
  </si>
  <si>
    <t>3,4,13\16</t>
  </si>
  <si>
    <t>2.4.8-10.12.13\</t>
  </si>
  <si>
    <t>2,4,8-10,12,13\</t>
  </si>
  <si>
    <t>Комсомола 12</t>
  </si>
  <si>
    <t>пл. Ленина 3 пеш</t>
  </si>
  <si>
    <t>1-8\8</t>
  </si>
  <si>
    <t>702-42-22</t>
  </si>
  <si>
    <t>Рассрочка</t>
  </si>
  <si>
    <t>Просвещения / Ушинскогоz</t>
  </si>
  <si>
    <t>Арсенальная ул. 13</t>
  </si>
  <si>
    <t>пл. Ленина 5 пеш</t>
  </si>
  <si>
    <t>3\8</t>
  </si>
  <si>
    <t>4\8</t>
  </si>
  <si>
    <t>5-7\8</t>
  </si>
  <si>
    <t>2\8</t>
  </si>
  <si>
    <t>Б. Сампсониевский 2</t>
  </si>
  <si>
    <t>347-55-05</t>
  </si>
  <si>
    <t>(911)597-9711 мон-блан</t>
  </si>
  <si>
    <t>320-18-28</t>
  </si>
  <si>
    <t>934.75.30, отделк</t>
  </si>
  <si>
    <t>СКИДКИ отделка</t>
  </si>
  <si>
    <t>17,0+21,1</t>
  </si>
  <si>
    <t>АРИН</t>
  </si>
  <si>
    <t>633-33-44</t>
  </si>
  <si>
    <t>(921)745-4727</t>
  </si>
  <si>
    <t>Науки 79</t>
  </si>
  <si>
    <t>(911)256-1695 переуступка</t>
  </si>
  <si>
    <t>8921-8768155, отделка</t>
  </si>
  <si>
    <t>5.13\20</t>
  </si>
  <si>
    <t>L799.928-21-41, рассрочка</t>
  </si>
  <si>
    <t>5,13\20</t>
  </si>
  <si>
    <t>L799,928-21-41, рассрочка</t>
  </si>
  <si>
    <t>Культуры 19 к. 3</t>
  </si>
  <si>
    <t>10\10</t>
  </si>
  <si>
    <t>970-36-06</t>
  </si>
  <si>
    <t>1\7</t>
  </si>
  <si>
    <t>З/Л 27м, ст/пак.</t>
  </si>
  <si>
    <t>Гражданский пр. 10 пеш</t>
  </si>
  <si>
    <t>14-15\16</t>
  </si>
  <si>
    <t>Двух сторонняя, рассрочка</t>
  </si>
  <si>
    <t>3\15</t>
  </si>
  <si>
    <t>Академическая 7 тр</t>
  </si>
  <si>
    <t>Балтжилинвест</t>
  </si>
  <si>
    <t>584-84-01</t>
  </si>
  <si>
    <t>580-01-81</t>
  </si>
  <si>
    <t>17\18</t>
  </si>
  <si>
    <t>18\18</t>
  </si>
  <si>
    <t>Вавиловых</t>
  </si>
  <si>
    <t>8\18</t>
  </si>
  <si>
    <t>972-11-98, переуступка</t>
  </si>
  <si>
    <t>13-15\16</t>
  </si>
  <si>
    <t>12-14\16</t>
  </si>
  <si>
    <t>16\18</t>
  </si>
  <si>
    <t>1-9\15</t>
  </si>
  <si>
    <t>(921)757-7056</t>
  </si>
  <si>
    <t>с отд, Б, переуст</t>
  </si>
  <si>
    <t>11\18</t>
  </si>
  <si>
    <t>983-64-05 рассрочка Л</t>
  </si>
  <si>
    <t>10.13.15\16</t>
  </si>
  <si>
    <t>10,13,15\16</t>
  </si>
  <si>
    <t>12\18</t>
  </si>
  <si>
    <t>6.7.10\16</t>
  </si>
  <si>
    <t>6,7,10\16</t>
  </si>
  <si>
    <t>2,9\9</t>
  </si>
  <si>
    <t>4.5.12.14\16</t>
  </si>
  <si>
    <t>4,5,12,14\16</t>
  </si>
  <si>
    <t>8\16</t>
  </si>
  <si>
    <t>7\25</t>
  </si>
  <si>
    <t>983-64-05 1Б отделка</t>
  </si>
  <si>
    <t>2-10\10</t>
  </si>
  <si>
    <t>рассрочка</t>
  </si>
  <si>
    <t>L619.928-21-41, рассрочка</t>
  </si>
  <si>
    <t>L619,928-21-41, рассрочка</t>
  </si>
  <si>
    <t>Просвещения / Руставели к. 3</t>
  </si>
  <si>
    <t>17\22</t>
  </si>
  <si>
    <t>3\13</t>
  </si>
  <si>
    <t>2-х сторонняя, балкон</t>
  </si>
  <si>
    <t>Двухстороняя, балкон.</t>
  </si>
  <si>
    <t>1-5\9</t>
  </si>
  <si>
    <t>Б, (911)903-3642, застр.</t>
  </si>
  <si>
    <t>Гражд. пр. 5 тр</t>
  </si>
  <si>
    <t>2,3\13</t>
  </si>
  <si>
    <t>Гражданский пр. 5 тр</t>
  </si>
  <si>
    <t>2.3\13</t>
  </si>
  <si>
    <t>2-8\10</t>
  </si>
  <si>
    <t>Гражданский пр. 10 тр</t>
  </si>
  <si>
    <t>III кв. 20</t>
  </si>
  <si>
    <t>ТД Сигма</t>
  </si>
  <si>
    <t>327-22-22</t>
  </si>
  <si>
    <t>www.td-sigma.ru</t>
  </si>
  <si>
    <t>983-64-05, двор, юг</t>
  </si>
  <si>
    <t>лодж 3.2</t>
  </si>
  <si>
    <t>10.12\18</t>
  </si>
  <si>
    <t>L659.926-98-66, рассрочка</t>
  </si>
  <si>
    <t>10,12\18</t>
  </si>
  <si>
    <t>L659,926-98-66, рассрочка</t>
  </si>
  <si>
    <t>9\21</t>
  </si>
  <si>
    <t>325-16-99</t>
  </si>
  <si>
    <t>б/о, 2 кв. 2007г, преуст</t>
  </si>
  <si>
    <t>Науки пр.</t>
  </si>
  <si>
    <t>Академическая 5 пеш</t>
  </si>
  <si>
    <t>(911)232-3658.2кв07, преу</t>
  </si>
  <si>
    <t>(911)903-3642, застр.</t>
  </si>
  <si>
    <t>6-13\13</t>
  </si>
  <si>
    <t>(911)248-7639 рассрочка</t>
  </si>
  <si>
    <t>3.4.5\21</t>
  </si>
  <si>
    <t>3,4,5\21</t>
  </si>
  <si>
    <t>8.10.13\21</t>
  </si>
  <si>
    <t>8,10,13\21</t>
  </si>
  <si>
    <t>10\15</t>
  </si>
  <si>
    <t>17\17</t>
  </si>
  <si>
    <t>Магазин квартир</t>
  </si>
  <si>
    <t>320-06-06</t>
  </si>
  <si>
    <t>982-22-95, сдан, зас</t>
  </si>
  <si>
    <t>13.14\21</t>
  </si>
  <si>
    <t>10\21</t>
  </si>
  <si>
    <t>13,14\21</t>
  </si>
  <si>
    <t>Блюхера / Кондратьевский</t>
  </si>
  <si>
    <t>(905)228-4252 Засел</t>
  </si>
  <si>
    <t>3,4\21</t>
  </si>
  <si>
    <t>6-7.11\21</t>
  </si>
  <si>
    <t>6-7,11\21</t>
  </si>
  <si>
    <t>2,14\16</t>
  </si>
  <si>
    <t>983-64-05 2Б рассрочка</t>
  </si>
  <si>
    <t>Эркер-балк 11.6</t>
  </si>
  <si>
    <t>Балкон, ст/пакеты</t>
  </si>
  <si>
    <t>16-17\21</t>
  </si>
  <si>
    <t>Кондратьевский 62</t>
  </si>
  <si>
    <t>(921)387-0794 б-9.4</t>
  </si>
  <si>
    <t>(905)228-4252, юг, лодж</t>
  </si>
  <si>
    <t>Черкасова</t>
  </si>
  <si>
    <t>Дриада</t>
  </si>
  <si>
    <t>528-06-26</t>
  </si>
  <si>
    <t>89219109542 окн парк зел</t>
  </si>
  <si>
    <t>Науки 17/6</t>
  </si>
  <si>
    <t>528-07-87, 2 лодж, Ю-З</t>
  </si>
  <si>
    <t>8-14\16</t>
  </si>
  <si>
    <t>2.4-6.8-10.11-1</t>
  </si>
  <si>
    <t>2,4-6,8-10,11-1</t>
  </si>
  <si>
    <t>7.9\16</t>
  </si>
  <si>
    <t>7,9\16</t>
  </si>
  <si>
    <t>3-4\16</t>
  </si>
  <si>
    <t>2-6.11.13\16</t>
  </si>
  <si>
    <t>2-6,11,13\16</t>
  </si>
  <si>
    <t>рассрочка, паркинг, Б</t>
  </si>
  <si>
    <t>2-4\16</t>
  </si>
  <si>
    <t>Финляндский 4А</t>
  </si>
  <si>
    <t>296-27-77</t>
  </si>
  <si>
    <t>(921)993-9291, Л, переус</t>
  </si>
  <si>
    <t>Инсайд НВ</t>
  </si>
  <si>
    <t>712-45-90</t>
  </si>
  <si>
    <t>89030984771 2008 сдача</t>
  </si>
  <si>
    <t>Выбор</t>
  </si>
  <si>
    <t>325-54-44</t>
  </si>
  <si>
    <t>(901)320-2574</t>
  </si>
  <si>
    <t>L620.928-21-41, рассрочка</t>
  </si>
  <si>
    <t>L620,928-21-41, рассрочка</t>
  </si>
  <si>
    <t>Науки / Вавиловых</t>
  </si>
  <si>
    <t>934.75.30, мож. п\комм.</t>
  </si>
  <si>
    <t>Гражд. пр. 4 пеш</t>
  </si>
  <si>
    <t>6-14\25</t>
  </si>
  <si>
    <t>948-38-00</t>
  </si>
  <si>
    <t>до 19 будни, подз парк</t>
  </si>
  <si>
    <t>983-64-05 Б рассрочка</t>
  </si>
  <si>
    <t>2\20</t>
  </si>
  <si>
    <t>983-64-05 1Л расср.</t>
  </si>
  <si>
    <t>?\20</t>
  </si>
  <si>
    <t>983-64-05 1Л</t>
  </si>
  <si>
    <t>Метро15мин, остекл лоджия</t>
  </si>
  <si>
    <t>Вавиловых д 7</t>
  </si>
  <si>
    <t>Евразия</t>
  </si>
  <si>
    <t>327-92-30</t>
  </si>
  <si>
    <t>(921)339-6906 переуступка</t>
  </si>
  <si>
    <t>Академич. 10 тр</t>
  </si>
  <si>
    <t>6.9\18</t>
  </si>
  <si>
    <t>L660.926-98-66, рассрочка</t>
  </si>
  <si>
    <t>6,9\18</t>
  </si>
  <si>
    <t>L660,926-98-66, рассрочка</t>
  </si>
  <si>
    <t>4-15\25</t>
  </si>
  <si>
    <t>19-22\22</t>
  </si>
  <si>
    <t>3-18\22</t>
  </si>
  <si>
    <t>2С</t>
  </si>
  <si>
    <t>3\23</t>
  </si>
  <si>
    <t>528-07-87, 3к., 1стор 2Б</t>
  </si>
  <si>
    <t>5-16\16</t>
  </si>
  <si>
    <t>6-16\16</t>
  </si>
  <si>
    <t>780903_переуступка</t>
  </si>
  <si>
    <t>рассрочка, двухсторон.</t>
  </si>
  <si>
    <t>3-13\13</t>
  </si>
  <si>
    <t>(911)903-3642 от застр.</t>
  </si>
  <si>
    <t>4-13\13</t>
  </si>
  <si>
    <t>10\25</t>
  </si>
  <si>
    <t>10-22\22</t>
  </si>
  <si>
    <t>Академич. 15 тр</t>
  </si>
  <si>
    <t>11\19</t>
  </si>
  <si>
    <t>Северный пр.</t>
  </si>
  <si>
    <t>Академическая 15 пеш</t>
  </si>
  <si>
    <t>?\19</t>
  </si>
  <si>
    <t>2 лодж.</t>
  </si>
  <si>
    <t>ср.\19</t>
  </si>
  <si>
    <t>Северный 75</t>
  </si>
  <si>
    <t>4.6-15.21-22\25</t>
  </si>
  <si>
    <t>4,6-15,21-22\25</t>
  </si>
  <si>
    <t>8-15\25</t>
  </si>
  <si>
    <t>10,13\15</t>
  </si>
  <si>
    <t>балкон, 2-х сторонняя</t>
  </si>
  <si>
    <t>Двухстороняя, балкон</t>
  </si>
  <si>
    <t>14\23</t>
  </si>
  <si>
    <t>Северныйz</t>
  </si>
  <si>
    <t>8,9,11\21</t>
  </si>
  <si>
    <t>16-22\25</t>
  </si>
  <si>
    <t>2-7.9.11-16\16</t>
  </si>
  <si>
    <t>2-7,9,11-16\16</t>
  </si>
  <si>
    <t>3-5\21</t>
  </si>
  <si>
    <t>(921)373-7692 б/о</t>
  </si>
  <si>
    <t>6-8\21</t>
  </si>
  <si>
    <t>4.7-14.16-22\25</t>
  </si>
  <si>
    <t>4,7-14,16-22\25</t>
  </si>
  <si>
    <t>10-14\21</t>
  </si>
  <si>
    <t>4.5\21</t>
  </si>
  <si>
    <t>4,5\21</t>
  </si>
  <si>
    <t>89219109542 торг б/о окн</t>
  </si>
  <si>
    <t>Вавиловых / Науки</t>
  </si>
  <si>
    <t>7-11\21</t>
  </si>
  <si>
    <t>8.9.11\21</t>
  </si>
  <si>
    <t>16\17-23</t>
  </si>
  <si>
    <t>983-64-05, Л, расср.</t>
  </si>
  <si>
    <t>Науки 17 к. 6</t>
  </si>
  <si>
    <t>18\23</t>
  </si>
  <si>
    <t>325-75-77</t>
  </si>
  <si>
    <t>969-18-03 п/ус б/о</t>
  </si>
  <si>
    <t>ср.\14</t>
  </si>
  <si>
    <t>восточная сторона</t>
  </si>
  <si>
    <t>при100%оплате-7 150 000</t>
  </si>
  <si>
    <t>Веденеева 2</t>
  </si>
  <si>
    <t>Политехнич. 5 тр</t>
  </si>
  <si>
    <t>ТСК Океан</t>
  </si>
  <si>
    <t>320-92-32</t>
  </si>
  <si>
    <t>пентхаус</t>
  </si>
  <si>
    <t>Веденеева ул. 2</t>
  </si>
  <si>
    <t>Политехническая 5 тр</t>
  </si>
  <si>
    <t>I кв. 07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</si>
</sst>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_-* #,##0.0_р_._-;\-* #,##0.0_р_._-;_-* &quot;-&quot;??_р_._-;_-@_-"/>
    <numFmt numFmtId="173" formatCode="_-* #,##0_р_._-;\-* #,##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/>
    </xf>
    <xf numFmtId="14" fontId="4" fillId="2" borderId="0" xfId="0" applyNumberFormat="1" applyFont="1" applyFill="1" applyAlignment="1">
      <alignment/>
    </xf>
    <xf numFmtId="170" fontId="4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" fontId="0" fillId="0" borderId="0" xfId="0" applyNumberFormat="1" applyFill="1" applyAlignment="1">
      <alignment wrapText="1"/>
    </xf>
    <xf numFmtId="169" fontId="0" fillId="0" borderId="0" xfId="0" applyNumberFormat="1" applyAlignment="1">
      <alignment wrapText="1"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73" fontId="4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4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17.00390625" style="0" customWidth="1"/>
    <col min="4" max="4" width="13.875" style="0" customWidth="1"/>
    <col min="5" max="5" width="10.75390625" style="0" customWidth="1"/>
    <col min="6" max="6" width="6.125" style="0" customWidth="1"/>
    <col min="7" max="7" width="7.875" style="0" customWidth="1"/>
    <col min="8" max="8" width="7.00390625" style="0" customWidth="1"/>
    <col min="10" max="10" width="4.25390625" style="0" customWidth="1"/>
    <col min="11" max="11" width="4.75390625" style="0" customWidth="1"/>
    <col min="12" max="12" width="10.375" style="0" customWidth="1"/>
    <col min="13" max="13" width="10.625" style="0" customWidth="1"/>
    <col min="14" max="14" width="10.25390625" style="0" customWidth="1"/>
    <col min="15" max="15" width="13.125" style="0" customWidth="1"/>
    <col min="16" max="16" width="12.125" style="0" customWidth="1"/>
    <col min="17" max="17" width="5.375" style="0" customWidth="1"/>
    <col min="18" max="18" width="14.00390625" style="1" customWidth="1"/>
    <col min="19" max="19" width="11.875" style="0" customWidth="1"/>
    <col min="20" max="20" width="15.00390625" style="1" customWidth="1"/>
    <col min="21" max="21" width="10.625" style="0" customWidth="1"/>
    <col min="22" max="22" width="12.625" style="0" customWidth="1"/>
    <col min="23" max="23" width="10.00390625" style="0" customWidth="1"/>
  </cols>
  <sheetData>
    <row r="1" spans="16:23" ht="12.75">
      <c r="P1" s="3"/>
      <c r="R1"/>
      <c r="T1"/>
      <c r="U1" t="s">
        <v>54</v>
      </c>
      <c r="V1" t="s">
        <v>55</v>
      </c>
      <c r="W1" s="4">
        <v>39477</v>
      </c>
    </row>
    <row r="2" spans="1:22" ht="63">
      <c r="A2" s="6" t="s">
        <v>61</v>
      </c>
      <c r="B2" s="6" t="s">
        <v>62</v>
      </c>
      <c r="C2" s="6" t="s">
        <v>56</v>
      </c>
      <c r="D2" s="6" t="s">
        <v>63</v>
      </c>
      <c r="E2" s="6" t="s">
        <v>64</v>
      </c>
      <c r="F2" s="6" t="s">
        <v>65</v>
      </c>
      <c r="G2" s="6" t="s">
        <v>66</v>
      </c>
      <c r="H2" s="6" t="s">
        <v>67</v>
      </c>
      <c r="I2" s="6" t="s">
        <v>68</v>
      </c>
      <c r="J2" s="6" t="s">
        <v>69</v>
      </c>
      <c r="K2" s="6" t="s">
        <v>70</v>
      </c>
      <c r="L2" s="6" t="s">
        <v>71</v>
      </c>
      <c r="M2" s="6" t="s">
        <v>72</v>
      </c>
      <c r="N2" s="6" t="s">
        <v>73</v>
      </c>
      <c r="O2" s="6" t="s">
        <v>74</v>
      </c>
      <c r="P2" s="6" t="s">
        <v>75</v>
      </c>
      <c r="Q2" s="6" t="s">
        <v>57</v>
      </c>
      <c r="R2" s="6" t="s">
        <v>58</v>
      </c>
      <c r="S2" s="6" t="s">
        <v>59</v>
      </c>
      <c r="T2" s="6" t="s">
        <v>60</v>
      </c>
      <c r="U2" s="5">
        <v>24.475</v>
      </c>
      <c r="V2">
        <v>36.1398</v>
      </c>
    </row>
    <row r="4" spans="1:20" ht="25.5">
      <c r="A4">
        <v>1</v>
      </c>
      <c r="B4">
        <v>1</v>
      </c>
      <c r="C4" s="1" t="s">
        <v>205</v>
      </c>
      <c r="D4" s="1" t="s">
        <v>91</v>
      </c>
      <c r="E4" t="s">
        <v>45</v>
      </c>
      <c r="F4" t="s">
        <v>10</v>
      </c>
      <c r="G4" s="17">
        <v>27</v>
      </c>
      <c r="H4" s="18">
        <v>14</v>
      </c>
      <c r="I4">
        <v>5</v>
      </c>
      <c r="J4" t="s">
        <v>13</v>
      </c>
      <c r="K4" t="s">
        <v>46</v>
      </c>
      <c r="L4" t="s">
        <v>15</v>
      </c>
      <c r="M4" s="3">
        <v>1980000</v>
      </c>
      <c r="N4" s="3">
        <v>73333.33333333333</v>
      </c>
      <c r="O4" s="3">
        <f>N4/$U$2</f>
        <v>2996.25468164794</v>
      </c>
      <c r="P4" s="14">
        <f>N4/$V$2</f>
        <v>2029.1571434632544</v>
      </c>
      <c r="Q4" s="3"/>
      <c r="R4" s="1" t="s">
        <v>206</v>
      </c>
      <c r="S4" s="16" t="s">
        <v>207</v>
      </c>
      <c r="T4" s="13" t="s">
        <v>208</v>
      </c>
    </row>
    <row r="5" spans="1:20" ht="25.5">
      <c r="A5">
        <v>2</v>
      </c>
      <c r="B5">
        <v>1</v>
      </c>
      <c r="C5" s="1" t="s">
        <v>209</v>
      </c>
      <c r="D5" s="1" t="s">
        <v>210</v>
      </c>
      <c r="E5" t="s">
        <v>95</v>
      </c>
      <c r="F5" t="s">
        <v>10</v>
      </c>
      <c r="G5" s="17">
        <v>33.2</v>
      </c>
      <c r="H5" s="18">
        <v>16.7</v>
      </c>
      <c r="I5">
        <v>8.8</v>
      </c>
      <c r="J5" t="s">
        <v>13</v>
      </c>
      <c r="K5" t="s">
        <v>46</v>
      </c>
      <c r="L5" t="s">
        <v>16</v>
      </c>
      <c r="M5" s="3">
        <v>1980911.2</v>
      </c>
      <c r="N5" s="3">
        <v>59666</v>
      </c>
      <c r="O5" s="3">
        <f aca="true" t="shared" si="0" ref="O5:O68">N5/$U$2</f>
        <v>2437.834525025536</v>
      </c>
      <c r="P5" s="14">
        <f aca="true" t="shared" si="1" ref="P5:P68">N5/$V$2</f>
        <v>1650.9775925710712</v>
      </c>
      <c r="Q5" s="3" t="s">
        <v>14</v>
      </c>
      <c r="R5" s="1" t="s">
        <v>211</v>
      </c>
      <c r="S5" s="16" t="s">
        <v>212</v>
      </c>
      <c r="T5" s="13" t="s">
        <v>213</v>
      </c>
    </row>
    <row r="6" spans="1:20" ht="25.5">
      <c r="A6">
        <v>3</v>
      </c>
      <c r="B6">
        <v>1</v>
      </c>
      <c r="C6" s="1" t="s">
        <v>214</v>
      </c>
      <c r="D6" s="1" t="s">
        <v>215</v>
      </c>
      <c r="E6" t="s">
        <v>216</v>
      </c>
      <c r="F6" t="s">
        <v>10</v>
      </c>
      <c r="G6" s="17">
        <v>25.5</v>
      </c>
      <c r="H6" s="18">
        <v>14.3</v>
      </c>
      <c r="I6">
        <v>5.2</v>
      </c>
      <c r="J6" t="s">
        <v>13</v>
      </c>
      <c r="K6" t="s">
        <v>46</v>
      </c>
      <c r="L6" t="s">
        <v>21</v>
      </c>
      <c r="M6" s="3">
        <v>1989000</v>
      </c>
      <c r="N6" s="3">
        <v>78000</v>
      </c>
      <c r="O6" s="3">
        <f t="shared" si="0"/>
        <v>3186.925434116445</v>
      </c>
      <c r="P6" s="14">
        <f t="shared" si="1"/>
        <v>2158.2853253200074</v>
      </c>
      <c r="Q6" s="3"/>
      <c r="R6" s="1" t="s">
        <v>192</v>
      </c>
      <c r="S6" s="16" t="s">
        <v>193</v>
      </c>
      <c r="T6" s="13" t="s">
        <v>217</v>
      </c>
    </row>
    <row r="7" spans="1:20" ht="25.5">
      <c r="A7">
        <v>4</v>
      </c>
      <c r="B7">
        <v>1</v>
      </c>
      <c r="C7" s="1" t="s">
        <v>218</v>
      </c>
      <c r="D7" s="1" t="s">
        <v>219</v>
      </c>
      <c r="E7" t="s">
        <v>186</v>
      </c>
      <c r="F7" t="s">
        <v>10</v>
      </c>
      <c r="G7" s="17">
        <v>20.7</v>
      </c>
      <c r="H7" s="18">
        <v>14.6</v>
      </c>
      <c r="I7">
        <v>0</v>
      </c>
      <c r="J7" t="s">
        <v>13</v>
      </c>
      <c r="K7" t="s">
        <v>14</v>
      </c>
      <c r="L7" t="s">
        <v>17</v>
      </c>
      <c r="M7" s="3">
        <v>2031000</v>
      </c>
      <c r="N7" s="3">
        <v>98115.9420289855</v>
      </c>
      <c r="O7" s="3">
        <f t="shared" si="0"/>
        <v>4008.822963390623</v>
      </c>
      <c r="P7" s="14">
        <f t="shared" si="1"/>
        <v>2714.899972578307</v>
      </c>
      <c r="Q7" s="3" t="s">
        <v>14</v>
      </c>
      <c r="R7" s="1" t="s">
        <v>26</v>
      </c>
      <c r="S7" s="16" t="s">
        <v>32</v>
      </c>
      <c r="T7" s="13" t="s">
        <v>37</v>
      </c>
    </row>
    <row r="8" spans="1:20" ht="25.5">
      <c r="A8">
        <v>5</v>
      </c>
      <c r="B8">
        <v>1</v>
      </c>
      <c r="C8" s="1" t="s">
        <v>220</v>
      </c>
      <c r="D8" s="1" t="s">
        <v>219</v>
      </c>
      <c r="E8" t="s">
        <v>221</v>
      </c>
      <c r="F8" t="s">
        <v>10</v>
      </c>
      <c r="G8" s="17">
        <v>22.6</v>
      </c>
      <c r="H8" s="18">
        <v>14.1</v>
      </c>
      <c r="I8">
        <v>1</v>
      </c>
      <c r="J8" t="s">
        <v>13</v>
      </c>
      <c r="K8" t="s">
        <v>14</v>
      </c>
      <c r="L8" t="s">
        <v>17</v>
      </c>
      <c r="M8" s="3">
        <v>2031000</v>
      </c>
      <c r="N8" s="3">
        <v>89867.25663716813</v>
      </c>
      <c r="O8" s="3">
        <f t="shared" si="0"/>
        <v>3671.798023990526</v>
      </c>
      <c r="P8" s="14">
        <f t="shared" si="1"/>
        <v>2486.656169573936</v>
      </c>
      <c r="Q8" s="3" t="s">
        <v>24</v>
      </c>
      <c r="R8" s="1" t="s">
        <v>26</v>
      </c>
      <c r="S8" s="16" t="s">
        <v>32</v>
      </c>
      <c r="T8" s="13" t="s">
        <v>86</v>
      </c>
    </row>
    <row r="9" spans="1:20" ht="25.5">
      <c r="A9">
        <v>6</v>
      </c>
      <c r="B9">
        <v>1</v>
      </c>
      <c r="C9" s="1" t="s">
        <v>222</v>
      </c>
      <c r="D9" s="1" t="s">
        <v>219</v>
      </c>
      <c r="E9" t="s">
        <v>186</v>
      </c>
      <c r="F9" t="s">
        <v>10</v>
      </c>
      <c r="G9" s="17">
        <v>20.7</v>
      </c>
      <c r="H9" s="18">
        <v>14.6</v>
      </c>
      <c r="I9">
        <v>0</v>
      </c>
      <c r="J9" t="s">
        <v>13</v>
      </c>
      <c r="K9" t="s">
        <v>14</v>
      </c>
      <c r="L9" t="s">
        <v>17</v>
      </c>
      <c r="M9" s="3">
        <v>2031000</v>
      </c>
      <c r="N9" s="3">
        <v>98115.9420289855</v>
      </c>
      <c r="O9" s="3">
        <f t="shared" si="0"/>
        <v>4008.822963390623</v>
      </c>
      <c r="P9" s="14">
        <f t="shared" si="1"/>
        <v>2714.899972578307</v>
      </c>
      <c r="Q9" s="3" t="s">
        <v>14</v>
      </c>
      <c r="R9" s="1" t="s">
        <v>26</v>
      </c>
      <c r="S9" s="16" t="s">
        <v>32</v>
      </c>
      <c r="T9" s="13" t="s">
        <v>37</v>
      </c>
    </row>
    <row r="10" spans="1:20" ht="25.5">
      <c r="A10">
        <v>7</v>
      </c>
      <c r="B10">
        <v>1</v>
      </c>
      <c r="C10" s="1" t="s">
        <v>209</v>
      </c>
      <c r="D10" s="1" t="s">
        <v>210</v>
      </c>
      <c r="E10" t="s">
        <v>95</v>
      </c>
      <c r="F10" t="s">
        <v>10</v>
      </c>
      <c r="G10" s="17">
        <v>35.5</v>
      </c>
      <c r="H10" s="18">
        <v>15.3</v>
      </c>
      <c r="I10">
        <v>8.5</v>
      </c>
      <c r="J10" t="s">
        <v>13</v>
      </c>
      <c r="K10" t="s">
        <v>46</v>
      </c>
      <c r="L10" t="s">
        <v>16</v>
      </c>
      <c r="M10" s="3">
        <v>2038374.5</v>
      </c>
      <c r="N10" s="3">
        <v>57419</v>
      </c>
      <c r="O10" s="3">
        <f t="shared" si="0"/>
        <v>2346.0265577119508</v>
      </c>
      <c r="P10" s="14">
        <f t="shared" si="1"/>
        <v>1588.8023730070447</v>
      </c>
      <c r="Q10" s="3" t="s">
        <v>14</v>
      </c>
      <c r="R10" s="1" t="s">
        <v>211</v>
      </c>
      <c r="S10" s="16" t="s">
        <v>212</v>
      </c>
      <c r="T10" s="13" t="s">
        <v>213</v>
      </c>
    </row>
    <row r="11" spans="1:20" ht="25.5">
      <c r="A11">
        <v>8</v>
      </c>
      <c r="B11">
        <v>1</v>
      </c>
      <c r="C11" s="1" t="s">
        <v>214</v>
      </c>
      <c r="D11" s="1" t="s">
        <v>223</v>
      </c>
      <c r="E11" t="s">
        <v>224</v>
      </c>
      <c r="F11" t="s">
        <v>10</v>
      </c>
      <c r="G11" s="17">
        <v>25.5</v>
      </c>
      <c r="H11" s="18">
        <v>14.3</v>
      </c>
      <c r="I11">
        <v>5.2</v>
      </c>
      <c r="J11" t="s">
        <v>13</v>
      </c>
      <c r="K11" t="s">
        <v>46</v>
      </c>
      <c r="L11" t="s">
        <v>16</v>
      </c>
      <c r="M11" s="3">
        <v>2050000</v>
      </c>
      <c r="N11" s="3">
        <v>80392.1568627451</v>
      </c>
      <c r="O11" s="3">
        <f t="shared" si="0"/>
        <v>3284.66422319694</v>
      </c>
      <c r="P11" s="14">
        <f t="shared" si="1"/>
        <v>2224.477082406242</v>
      </c>
      <c r="Q11" s="3" t="s">
        <v>14</v>
      </c>
      <c r="R11" s="1" t="s">
        <v>225</v>
      </c>
      <c r="S11" s="16" t="s">
        <v>226</v>
      </c>
      <c r="T11" s="13" t="s">
        <v>227</v>
      </c>
    </row>
    <row r="12" spans="1:20" ht="25.5">
      <c r="A12">
        <v>9</v>
      </c>
      <c r="B12">
        <v>1</v>
      </c>
      <c r="C12" s="1" t="s">
        <v>209</v>
      </c>
      <c r="D12" s="1" t="s">
        <v>210</v>
      </c>
      <c r="E12" t="s">
        <v>95</v>
      </c>
      <c r="F12" t="s">
        <v>10</v>
      </c>
      <c r="G12" s="17">
        <v>36.5</v>
      </c>
      <c r="H12" s="18">
        <v>16.4</v>
      </c>
      <c r="I12">
        <v>9.1</v>
      </c>
      <c r="J12" t="s">
        <v>13</v>
      </c>
      <c r="K12" t="s">
        <v>46</v>
      </c>
      <c r="L12" t="s">
        <v>16</v>
      </c>
      <c r="M12" s="3">
        <v>2055935.5</v>
      </c>
      <c r="N12" s="3">
        <v>56327</v>
      </c>
      <c r="O12" s="3">
        <f t="shared" si="0"/>
        <v>2301.4096016343206</v>
      </c>
      <c r="P12" s="14">
        <f t="shared" si="1"/>
        <v>1558.5863784525648</v>
      </c>
      <c r="Q12" s="3" t="s">
        <v>14</v>
      </c>
      <c r="R12" s="1" t="s">
        <v>211</v>
      </c>
      <c r="S12" s="16" t="s">
        <v>212</v>
      </c>
      <c r="T12" s="13" t="s">
        <v>213</v>
      </c>
    </row>
    <row r="13" spans="1:20" ht="25.5">
      <c r="A13">
        <v>10</v>
      </c>
      <c r="B13">
        <v>1</v>
      </c>
      <c r="C13" s="1" t="s">
        <v>209</v>
      </c>
      <c r="D13" s="1" t="s">
        <v>210</v>
      </c>
      <c r="E13" t="s">
        <v>95</v>
      </c>
      <c r="F13" t="s">
        <v>10</v>
      </c>
      <c r="G13" s="17">
        <v>33.2</v>
      </c>
      <c r="H13" s="18">
        <v>16.7</v>
      </c>
      <c r="I13">
        <v>8.8</v>
      </c>
      <c r="J13" t="s">
        <v>13</v>
      </c>
      <c r="K13" t="s">
        <v>46</v>
      </c>
      <c r="L13" t="s">
        <v>16</v>
      </c>
      <c r="M13" s="3">
        <v>2063911.2</v>
      </c>
      <c r="N13" s="3">
        <v>62166</v>
      </c>
      <c r="O13" s="3">
        <f t="shared" si="0"/>
        <v>2539.9795709908067</v>
      </c>
      <c r="P13" s="14">
        <f t="shared" si="1"/>
        <v>1720.1534042800458</v>
      </c>
      <c r="Q13" s="3" t="s">
        <v>14</v>
      </c>
      <c r="R13" s="1" t="s">
        <v>211</v>
      </c>
      <c r="S13" s="16" t="s">
        <v>212</v>
      </c>
      <c r="T13" s="13" t="s">
        <v>213</v>
      </c>
    </row>
    <row r="14" spans="1:20" ht="25.5">
      <c r="A14">
        <v>11</v>
      </c>
      <c r="B14">
        <v>1</v>
      </c>
      <c r="C14" s="1" t="s">
        <v>220</v>
      </c>
      <c r="D14" s="1" t="s">
        <v>219</v>
      </c>
      <c r="E14" t="s">
        <v>40</v>
      </c>
      <c r="F14" t="s">
        <v>10</v>
      </c>
      <c r="G14" s="17">
        <v>20.7</v>
      </c>
      <c r="H14" s="18">
        <v>14.6</v>
      </c>
      <c r="I14">
        <v>0</v>
      </c>
      <c r="J14" t="s">
        <v>13</v>
      </c>
      <c r="K14" t="s">
        <v>14</v>
      </c>
      <c r="L14" t="s">
        <v>17</v>
      </c>
      <c r="M14" s="3">
        <v>2069000</v>
      </c>
      <c r="N14" s="3">
        <v>99951.69082125604</v>
      </c>
      <c r="O14" s="3">
        <f t="shared" si="0"/>
        <v>4083.8280212974887</v>
      </c>
      <c r="P14" s="14">
        <f t="shared" si="1"/>
        <v>2765.695737697941</v>
      </c>
      <c r="Q14" s="3" t="s">
        <v>24</v>
      </c>
      <c r="R14" s="1" t="s">
        <v>26</v>
      </c>
      <c r="S14" s="16" t="s">
        <v>32</v>
      </c>
      <c r="T14" s="13" t="s">
        <v>86</v>
      </c>
    </row>
    <row r="15" spans="1:20" ht="38.25">
      <c r="A15">
        <v>12</v>
      </c>
      <c r="B15">
        <v>1</v>
      </c>
      <c r="C15" s="1" t="s">
        <v>228</v>
      </c>
      <c r="D15" s="1" t="s">
        <v>91</v>
      </c>
      <c r="E15" t="s">
        <v>229</v>
      </c>
      <c r="F15" t="s">
        <v>10</v>
      </c>
      <c r="G15" s="17">
        <v>30.8</v>
      </c>
      <c r="H15" s="18">
        <v>30.8</v>
      </c>
      <c r="I15">
        <v>0</v>
      </c>
      <c r="J15" t="s">
        <v>13</v>
      </c>
      <c r="K15" t="s">
        <v>46</v>
      </c>
      <c r="L15" t="s">
        <v>21</v>
      </c>
      <c r="M15" s="3">
        <v>2079000</v>
      </c>
      <c r="N15" s="3">
        <v>67500</v>
      </c>
      <c r="O15" s="3">
        <f t="shared" si="0"/>
        <v>2757.9162410623085</v>
      </c>
      <c r="P15" s="14">
        <f t="shared" si="1"/>
        <v>1867.746916142314</v>
      </c>
      <c r="Q15" s="3" t="s">
        <v>24</v>
      </c>
      <c r="R15" s="1" t="s">
        <v>83</v>
      </c>
      <c r="S15" s="16" t="s">
        <v>154</v>
      </c>
      <c r="T15" s="13" t="s">
        <v>230</v>
      </c>
    </row>
    <row r="16" spans="1:20" ht="25.5">
      <c r="A16">
        <v>13</v>
      </c>
      <c r="B16">
        <v>1</v>
      </c>
      <c r="C16" s="1" t="s">
        <v>93</v>
      </c>
      <c r="D16" s="1" t="s">
        <v>94</v>
      </c>
      <c r="E16" t="s">
        <v>95</v>
      </c>
      <c r="F16" t="s">
        <v>12</v>
      </c>
      <c r="G16" s="17">
        <v>49.4</v>
      </c>
      <c r="H16" s="18">
        <v>24.9</v>
      </c>
      <c r="I16">
        <v>13.3</v>
      </c>
      <c r="J16" t="s">
        <v>13</v>
      </c>
      <c r="K16" t="s">
        <v>46</v>
      </c>
      <c r="L16" t="s">
        <v>22</v>
      </c>
      <c r="M16" s="3">
        <v>2099000</v>
      </c>
      <c r="N16" s="3">
        <v>42489.87854251012</v>
      </c>
      <c r="O16" s="3">
        <f t="shared" si="0"/>
        <v>1736.052238713386</v>
      </c>
      <c r="P16" s="14">
        <f t="shared" si="1"/>
        <v>1175.708735037552</v>
      </c>
      <c r="Q16" s="3" t="s">
        <v>14</v>
      </c>
      <c r="R16" s="1" t="s">
        <v>96</v>
      </c>
      <c r="S16" s="16" t="s">
        <v>131</v>
      </c>
      <c r="T16" s="13" t="s">
        <v>132</v>
      </c>
    </row>
    <row r="17" spans="1:20" ht="25.5">
      <c r="A17">
        <v>14</v>
      </c>
      <c r="B17">
        <v>1</v>
      </c>
      <c r="C17" s="1" t="s">
        <v>128</v>
      </c>
      <c r="D17" s="1" t="s">
        <v>231</v>
      </c>
      <c r="E17" t="s">
        <v>232</v>
      </c>
      <c r="F17" t="s">
        <v>10</v>
      </c>
      <c r="G17" s="17">
        <v>36.6</v>
      </c>
      <c r="H17" s="18">
        <v>18.8</v>
      </c>
      <c r="I17">
        <v>5</v>
      </c>
      <c r="J17" t="s">
        <v>13</v>
      </c>
      <c r="K17" t="s">
        <v>46</v>
      </c>
      <c r="L17" t="s">
        <v>21</v>
      </c>
      <c r="M17" s="3">
        <v>2100000</v>
      </c>
      <c r="N17" s="3">
        <v>57377.049180327864</v>
      </c>
      <c r="O17" s="3">
        <f t="shared" si="0"/>
        <v>2344.3125303504744</v>
      </c>
      <c r="P17" s="14">
        <f t="shared" si="1"/>
        <v>1587.6415802059742</v>
      </c>
      <c r="Q17" s="3"/>
      <c r="R17" s="1" t="s">
        <v>47</v>
      </c>
      <c r="S17" s="16" t="s">
        <v>48</v>
      </c>
      <c r="T17" s="13" t="s">
        <v>233</v>
      </c>
    </row>
    <row r="18" spans="1:20" ht="25.5">
      <c r="A18">
        <v>15</v>
      </c>
      <c r="B18">
        <v>1</v>
      </c>
      <c r="C18" s="1" t="s">
        <v>209</v>
      </c>
      <c r="D18" s="1" t="s">
        <v>210</v>
      </c>
      <c r="E18" t="s">
        <v>95</v>
      </c>
      <c r="F18" t="s">
        <v>10</v>
      </c>
      <c r="G18" s="17">
        <v>37.1</v>
      </c>
      <c r="H18" s="18">
        <v>17</v>
      </c>
      <c r="I18">
        <v>8.3</v>
      </c>
      <c r="J18" t="s">
        <v>13</v>
      </c>
      <c r="K18" t="s">
        <v>46</v>
      </c>
      <c r="L18" t="s">
        <v>16</v>
      </c>
      <c r="M18" s="3">
        <v>2107910.7</v>
      </c>
      <c r="N18" s="3">
        <v>56817</v>
      </c>
      <c r="O18" s="3">
        <f t="shared" si="0"/>
        <v>2321.430030643514</v>
      </c>
      <c r="P18" s="14">
        <f t="shared" si="1"/>
        <v>1572.1448375475238</v>
      </c>
      <c r="Q18" s="3" t="s">
        <v>14</v>
      </c>
      <c r="R18" s="1" t="s">
        <v>211</v>
      </c>
      <c r="S18" s="16" t="s">
        <v>212</v>
      </c>
      <c r="T18" s="13" t="s">
        <v>213</v>
      </c>
    </row>
    <row r="19" spans="1:20" ht="25.5">
      <c r="A19">
        <v>16</v>
      </c>
      <c r="B19">
        <v>1</v>
      </c>
      <c r="C19" s="1" t="s">
        <v>209</v>
      </c>
      <c r="D19" s="1" t="s">
        <v>210</v>
      </c>
      <c r="E19" t="s">
        <v>95</v>
      </c>
      <c r="F19" t="s">
        <v>10</v>
      </c>
      <c r="G19" s="17">
        <v>35.5</v>
      </c>
      <c r="H19" s="18">
        <v>15.3</v>
      </c>
      <c r="I19">
        <v>8.5</v>
      </c>
      <c r="J19" t="s">
        <v>13</v>
      </c>
      <c r="K19" t="s">
        <v>46</v>
      </c>
      <c r="L19" t="s">
        <v>16</v>
      </c>
      <c r="M19" s="3">
        <v>2127124.5</v>
      </c>
      <c r="N19" s="3">
        <v>59919</v>
      </c>
      <c r="O19" s="3">
        <f t="shared" si="0"/>
        <v>2448.1716036772214</v>
      </c>
      <c r="P19" s="14">
        <f t="shared" si="1"/>
        <v>1657.9781847160193</v>
      </c>
      <c r="Q19" s="3" t="s">
        <v>14</v>
      </c>
      <c r="R19" s="1" t="s">
        <v>211</v>
      </c>
      <c r="S19" s="16" t="s">
        <v>212</v>
      </c>
      <c r="T19" s="13" t="s">
        <v>213</v>
      </c>
    </row>
    <row r="20" spans="1:20" ht="25.5">
      <c r="A20">
        <v>17</v>
      </c>
      <c r="B20">
        <v>1</v>
      </c>
      <c r="C20" s="1" t="s">
        <v>234</v>
      </c>
      <c r="D20" s="1" t="s">
        <v>235</v>
      </c>
      <c r="E20" t="s">
        <v>236</v>
      </c>
      <c r="F20" t="s">
        <v>10</v>
      </c>
      <c r="G20" s="17">
        <v>31</v>
      </c>
      <c r="H20" s="18">
        <v>15.8</v>
      </c>
      <c r="I20">
        <v>8.1</v>
      </c>
      <c r="J20" t="s">
        <v>13</v>
      </c>
      <c r="K20" t="s">
        <v>46</v>
      </c>
      <c r="L20" t="s">
        <v>15</v>
      </c>
      <c r="M20" s="3">
        <v>2130000</v>
      </c>
      <c r="N20" s="3">
        <v>68709.67741935483</v>
      </c>
      <c r="O20" s="3">
        <f t="shared" si="0"/>
        <v>2807.341263303568</v>
      </c>
      <c r="P20" s="14">
        <f t="shared" si="1"/>
        <v>1901.2190830982693</v>
      </c>
      <c r="Q20" s="3" t="s">
        <v>24</v>
      </c>
      <c r="R20" s="1" t="s">
        <v>195</v>
      </c>
      <c r="S20" s="16" t="s">
        <v>237</v>
      </c>
      <c r="T20" s="13" t="s">
        <v>238</v>
      </c>
    </row>
    <row r="21" spans="1:20" ht="25.5">
      <c r="A21">
        <v>18</v>
      </c>
      <c r="B21">
        <v>1</v>
      </c>
      <c r="C21" s="1" t="s">
        <v>239</v>
      </c>
      <c r="D21" s="1" t="s">
        <v>235</v>
      </c>
      <c r="E21" t="s">
        <v>240</v>
      </c>
      <c r="F21" t="s">
        <v>10</v>
      </c>
      <c r="G21" s="17">
        <v>31</v>
      </c>
      <c r="H21" s="18">
        <v>15.8</v>
      </c>
      <c r="I21">
        <v>8.1</v>
      </c>
      <c r="J21" t="s">
        <v>13</v>
      </c>
      <c r="K21" t="s">
        <v>46</v>
      </c>
      <c r="L21" t="s">
        <v>15</v>
      </c>
      <c r="M21" s="3">
        <v>2130000</v>
      </c>
      <c r="N21" s="3">
        <v>68709.67741935483</v>
      </c>
      <c r="O21" s="3">
        <f t="shared" si="0"/>
        <v>2807.341263303568</v>
      </c>
      <c r="P21" s="14">
        <f t="shared" si="1"/>
        <v>1901.2190830982693</v>
      </c>
      <c r="Q21" s="3" t="s">
        <v>24</v>
      </c>
      <c r="R21" s="1" t="s">
        <v>195</v>
      </c>
      <c r="S21" s="16" t="s">
        <v>237</v>
      </c>
      <c r="T21" s="13" t="s">
        <v>241</v>
      </c>
    </row>
    <row r="22" spans="1:20" ht="25.5">
      <c r="A22">
        <v>19</v>
      </c>
      <c r="B22">
        <v>1</v>
      </c>
      <c r="C22" s="1" t="s">
        <v>242</v>
      </c>
      <c r="D22" s="1" t="s">
        <v>99</v>
      </c>
      <c r="E22" t="s">
        <v>4</v>
      </c>
      <c r="F22" t="s">
        <v>10</v>
      </c>
      <c r="G22" s="17">
        <v>31.1</v>
      </c>
      <c r="H22" s="18">
        <v>15.8</v>
      </c>
      <c r="I22">
        <v>8.1</v>
      </c>
      <c r="J22" t="s">
        <v>13</v>
      </c>
      <c r="K22" t="s">
        <v>46</v>
      </c>
      <c r="L22" t="s">
        <v>15</v>
      </c>
      <c r="M22" s="3">
        <v>2137000</v>
      </c>
      <c r="N22" s="3">
        <v>68713.82636655949</v>
      </c>
      <c r="O22" s="3">
        <f t="shared" si="0"/>
        <v>2807.5107810647387</v>
      </c>
      <c r="P22" s="14">
        <f t="shared" si="1"/>
        <v>1901.333885814517</v>
      </c>
      <c r="Q22" s="3" t="s">
        <v>24</v>
      </c>
      <c r="R22" s="1" t="s">
        <v>100</v>
      </c>
      <c r="S22" s="16" t="s">
        <v>136</v>
      </c>
      <c r="T22" s="13" t="s">
        <v>137</v>
      </c>
    </row>
    <row r="23" spans="1:20" ht="25.5">
      <c r="A23">
        <v>20</v>
      </c>
      <c r="B23">
        <v>1</v>
      </c>
      <c r="C23" s="1" t="s">
        <v>242</v>
      </c>
      <c r="D23" s="1" t="s">
        <v>99</v>
      </c>
      <c r="E23" t="s">
        <v>4</v>
      </c>
      <c r="F23" t="s">
        <v>10</v>
      </c>
      <c r="G23" s="17">
        <v>31.1</v>
      </c>
      <c r="H23" s="18">
        <v>15.8</v>
      </c>
      <c r="I23">
        <v>8.5</v>
      </c>
      <c r="J23" t="s">
        <v>13</v>
      </c>
      <c r="K23" t="s">
        <v>46</v>
      </c>
      <c r="L23" t="s">
        <v>15</v>
      </c>
      <c r="M23" s="3">
        <v>2137129.8</v>
      </c>
      <c r="N23" s="3">
        <v>68718</v>
      </c>
      <c r="O23" s="3">
        <f t="shared" si="0"/>
        <v>2807.681307456588</v>
      </c>
      <c r="P23" s="14">
        <f t="shared" si="1"/>
        <v>1901.4493716069264</v>
      </c>
      <c r="Q23" s="3" t="s">
        <v>24</v>
      </c>
      <c r="R23" s="1" t="s">
        <v>211</v>
      </c>
      <c r="S23" s="16" t="s">
        <v>212</v>
      </c>
      <c r="T23" s="13" t="s">
        <v>213</v>
      </c>
    </row>
    <row r="24" spans="1:20" ht="25.5">
      <c r="A24">
        <v>21</v>
      </c>
      <c r="B24">
        <v>1</v>
      </c>
      <c r="C24" s="1" t="s">
        <v>214</v>
      </c>
      <c r="D24" s="1" t="s">
        <v>243</v>
      </c>
      <c r="E24" t="s">
        <v>244</v>
      </c>
      <c r="F24" t="s">
        <v>10</v>
      </c>
      <c r="G24" s="17">
        <v>25.5</v>
      </c>
      <c r="H24" s="18">
        <v>14.2</v>
      </c>
      <c r="I24">
        <v>5.2</v>
      </c>
      <c r="J24" t="s">
        <v>13</v>
      </c>
      <c r="K24" t="s">
        <v>46</v>
      </c>
      <c r="L24" t="s">
        <v>16</v>
      </c>
      <c r="M24" s="3">
        <v>2142000</v>
      </c>
      <c r="N24" s="3">
        <v>84000</v>
      </c>
      <c r="O24" s="3">
        <f t="shared" si="0"/>
        <v>3432.073544433095</v>
      </c>
      <c r="P24" s="14">
        <f t="shared" si="1"/>
        <v>2324.307273421546</v>
      </c>
      <c r="Q24" s="3" t="s">
        <v>24</v>
      </c>
      <c r="R24" s="1" t="s">
        <v>76</v>
      </c>
      <c r="S24" s="16" t="s">
        <v>77</v>
      </c>
      <c r="T24" s="13" t="s">
        <v>245</v>
      </c>
    </row>
    <row r="25" spans="1:20" ht="25.5">
      <c r="A25">
        <v>22</v>
      </c>
      <c r="B25">
        <v>1</v>
      </c>
      <c r="C25" s="1" t="s">
        <v>209</v>
      </c>
      <c r="D25" s="1" t="s">
        <v>210</v>
      </c>
      <c r="E25" t="s">
        <v>95</v>
      </c>
      <c r="F25" t="s">
        <v>10</v>
      </c>
      <c r="G25" s="17">
        <v>36.5</v>
      </c>
      <c r="H25" s="18">
        <v>16.4</v>
      </c>
      <c r="I25">
        <v>9.1</v>
      </c>
      <c r="J25" t="s">
        <v>13</v>
      </c>
      <c r="K25" t="s">
        <v>46</v>
      </c>
      <c r="L25" t="s">
        <v>16</v>
      </c>
      <c r="M25" s="3">
        <v>2147185.5</v>
      </c>
      <c r="N25" s="3">
        <v>58827</v>
      </c>
      <c r="O25" s="3">
        <f t="shared" si="0"/>
        <v>2403.554647599591</v>
      </c>
      <c r="P25" s="14">
        <f t="shared" si="1"/>
        <v>1627.7621901615394</v>
      </c>
      <c r="Q25" s="3" t="s">
        <v>14</v>
      </c>
      <c r="R25" s="1" t="s">
        <v>211</v>
      </c>
      <c r="S25" s="16" t="s">
        <v>212</v>
      </c>
      <c r="T25" s="13" t="s">
        <v>213</v>
      </c>
    </row>
    <row r="26" spans="1:20" ht="25.5">
      <c r="A26">
        <v>23</v>
      </c>
      <c r="B26">
        <v>1</v>
      </c>
      <c r="C26" s="1" t="s">
        <v>220</v>
      </c>
      <c r="D26" s="1" t="s">
        <v>219</v>
      </c>
      <c r="E26" t="s">
        <v>42</v>
      </c>
      <c r="F26" t="s">
        <v>10</v>
      </c>
      <c r="G26" s="17">
        <v>24.2</v>
      </c>
      <c r="H26" s="18">
        <v>14.6</v>
      </c>
      <c r="I26">
        <v>0</v>
      </c>
      <c r="J26" t="s">
        <v>13</v>
      </c>
      <c r="K26" t="s">
        <v>14</v>
      </c>
      <c r="L26" t="s">
        <v>17</v>
      </c>
      <c r="M26" s="3">
        <v>2152000</v>
      </c>
      <c r="N26" s="3">
        <v>88925.61983471074</v>
      </c>
      <c r="O26" s="3">
        <f t="shared" si="0"/>
        <v>3633.324610202686</v>
      </c>
      <c r="P26" s="14">
        <f t="shared" si="1"/>
        <v>2460.600773515923</v>
      </c>
      <c r="Q26" s="3" t="s">
        <v>24</v>
      </c>
      <c r="R26" s="1" t="s">
        <v>26</v>
      </c>
      <c r="S26" s="16" t="s">
        <v>32</v>
      </c>
      <c r="T26" s="13" t="s">
        <v>86</v>
      </c>
    </row>
    <row r="27" spans="1:20" ht="25.5">
      <c r="A27">
        <v>24</v>
      </c>
      <c r="B27">
        <v>1</v>
      </c>
      <c r="C27" s="1" t="s">
        <v>246</v>
      </c>
      <c r="D27" s="1" t="s">
        <v>247</v>
      </c>
      <c r="E27" t="s">
        <v>248</v>
      </c>
      <c r="F27" t="s">
        <v>10</v>
      </c>
      <c r="G27" s="19">
        <v>25.7</v>
      </c>
      <c r="H27" s="18">
        <v>14.2</v>
      </c>
      <c r="I27">
        <v>5.2</v>
      </c>
      <c r="J27" t="s">
        <v>13</v>
      </c>
      <c r="K27" t="s">
        <v>46</v>
      </c>
      <c r="L27" t="s">
        <v>16</v>
      </c>
      <c r="M27" s="3">
        <v>2158800</v>
      </c>
      <c r="N27" s="3">
        <v>84000</v>
      </c>
      <c r="O27" s="3">
        <f t="shared" si="0"/>
        <v>3432.073544433095</v>
      </c>
      <c r="P27" s="14">
        <f t="shared" si="1"/>
        <v>2324.307273421546</v>
      </c>
      <c r="Q27" s="3" t="s">
        <v>24</v>
      </c>
      <c r="R27" s="1" t="s">
        <v>76</v>
      </c>
      <c r="S27" s="16" t="s">
        <v>77</v>
      </c>
      <c r="T27" s="1" t="s">
        <v>245</v>
      </c>
    </row>
    <row r="28" spans="1:20" ht="25.5">
      <c r="A28">
        <v>25</v>
      </c>
      <c r="B28">
        <v>1</v>
      </c>
      <c r="C28" s="1" t="s">
        <v>249</v>
      </c>
      <c r="D28" s="1" t="s">
        <v>231</v>
      </c>
      <c r="E28" t="s">
        <v>250</v>
      </c>
      <c r="F28" t="s">
        <v>10</v>
      </c>
      <c r="G28" s="19">
        <v>25.5</v>
      </c>
      <c r="H28" s="18"/>
      <c r="I28">
        <v>0</v>
      </c>
      <c r="J28" t="s">
        <v>13</v>
      </c>
      <c r="L28" t="s">
        <v>16</v>
      </c>
      <c r="M28" s="3">
        <v>2169000</v>
      </c>
      <c r="N28" s="3">
        <v>85058.82352941176</v>
      </c>
      <c r="O28" s="3">
        <f t="shared" si="0"/>
        <v>3475.3349756654447</v>
      </c>
      <c r="P28" s="14">
        <f t="shared" si="1"/>
        <v>2353.6052642629943</v>
      </c>
      <c r="Q28" s="3" t="s">
        <v>14</v>
      </c>
      <c r="R28" s="1" t="s">
        <v>27</v>
      </c>
      <c r="S28" s="16" t="s">
        <v>31</v>
      </c>
      <c r="T28" s="1" t="s">
        <v>251</v>
      </c>
    </row>
    <row r="29" spans="1:20" ht="25.5">
      <c r="A29">
        <v>26</v>
      </c>
      <c r="B29">
        <v>1</v>
      </c>
      <c r="C29" s="1" t="s">
        <v>214</v>
      </c>
      <c r="D29" s="1" t="s">
        <v>243</v>
      </c>
      <c r="E29" t="s">
        <v>252</v>
      </c>
      <c r="F29" t="s">
        <v>10</v>
      </c>
      <c r="G29" s="19">
        <v>25.5</v>
      </c>
      <c r="H29" s="18">
        <v>14.3</v>
      </c>
      <c r="I29">
        <v>5.2</v>
      </c>
      <c r="J29" t="s">
        <v>13</v>
      </c>
      <c r="K29" t="s">
        <v>14</v>
      </c>
      <c r="L29" t="s">
        <v>16</v>
      </c>
      <c r="M29" s="3">
        <v>2169000</v>
      </c>
      <c r="N29" s="3">
        <v>85058.82352941176</v>
      </c>
      <c r="O29" s="3">
        <f t="shared" si="0"/>
        <v>3475.3349756654447</v>
      </c>
      <c r="P29" s="14">
        <f t="shared" si="1"/>
        <v>2353.6052642629943</v>
      </c>
      <c r="Q29" s="3"/>
      <c r="R29" s="1" t="s">
        <v>25</v>
      </c>
      <c r="S29" s="16" t="s">
        <v>35</v>
      </c>
      <c r="T29" s="1" t="s">
        <v>253</v>
      </c>
    </row>
    <row r="30" spans="1:20" ht="25.5">
      <c r="A30">
        <v>27</v>
      </c>
      <c r="B30">
        <v>1</v>
      </c>
      <c r="C30" s="1" t="s">
        <v>214</v>
      </c>
      <c r="D30" s="1" t="s">
        <v>243</v>
      </c>
      <c r="E30" t="s">
        <v>252</v>
      </c>
      <c r="F30" t="s">
        <v>10</v>
      </c>
      <c r="G30" s="19">
        <v>25.5</v>
      </c>
      <c r="H30" s="18">
        <v>14.3</v>
      </c>
      <c r="I30">
        <v>5.2</v>
      </c>
      <c r="J30" t="s">
        <v>13</v>
      </c>
      <c r="K30" t="s">
        <v>14</v>
      </c>
      <c r="L30" t="s">
        <v>16</v>
      </c>
      <c r="M30" s="3">
        <v>2169000</v>
      </c>
      <c r="N30" s="3">
        <v>85058.82352941176</v>
      </c>
      <c r="O30" s="3">
        <f t="shared" si="0"/>
        <v>3475.3349756654447</v>
      </c>
      <c r="P30" s="14">
        <f t="shared" si="1"/>
        <v>2353.6052642629943</v>
      </c>
      <c r="Q30" s="3"/>
      <c r="R30" s="1" t="s">
        <v>25</v>
      </c>
      <c r="S30" s="16" t="s">
        <v>87</v>
      </c>
      <c r="T30" s="1" t="s">
        <v>254</v>
      </c>
    </row>
    <row r="31" spans="1:20" ht="25.5">
      <c r="A31">
        <v>28</v>
      </c>
      <c r="B31">
        <v>1</v>
      </c>
      <c r="C31" s="1" t="s">
        <v>214</v>
      </c>
      <c r="D31" s="1" t="s">
        <v>243</v>
      </c>
      <c r="E31" t="s">
        <v>252</v>
      </c>
      <c r="F31" t="s">
        <v>10</v>
      </c>
      <c r="G31" s="19">
        <v>25.5</v>
      </c>
      <c r="H31" s="18">
        <v>14.3</v>
      </c>
      <c r="I31">
        <v>5.2</v>
      </c>
      <c r="J31" t="s">
        <v>13</v>
      </c>
      <c r="K31" t="s">
        <v>14</v>
      </c>
      <c r="L31" t="s">
        <v>16</v>
      </c>
      <c r="M31" s="3">
        <v>2169000</v>
      </c>
      <c r="N31" s="3">
        <v>85058.82352941176</v>
      </c>
      <c r="O31" s="3">
        <f t="shared" si="0"/>
        <v>3475.3349756654447</v>
      </c>
      <c r="P31" s="14">
        <f t="shared" si="1"/>
        <v>2353.6052642629943</v>
      </c>
      <c r="Q31" s="3"/>
      <c r="R31" s="1" t="s">
        <v>25</v>
      </c>
      <c r="S31" s="16" t="s">
        <v>147</v>
      </c>
      <c r="T31" s="1" t="s">
        <v>255</v>
      </c>
    </row>
    <row r="32" spans="1:20" ht="25.5">
      <c r="A32">
        <v>29</v>
      </c>
      <c r="B32">
        <v>1</v>
      </c>
      <c r="C32" s="1" t="s">
        <v>214</v>
      </c>
      <c r="D32" s="1" t="s">
        <v>243</v>
      </c>
      <c r="E32" t="s">
        <v>256</v>
      </c>
      <c r="F32" t="s">
        <v>10</v>
      </c>
      <c r="G32" s="19">
        <v>25.5</v>
      </c>
      <c r="H32" s="18">
        <v>14.3</v>
      </c>
      <c r="I32">
        <v>5.2</v>
      </c>
      <c r="J32" t="s">
        <v>13</v>
      </c>
      <c r="K32" t="s">
        <v>14</v>
      </c>
      <c r="L32" t="s">
        <v>16</v>
      </c>
      <c r="M32" s="3">
        <v>2169000</v>
      </c>
      <c r="N32" s="3">
        <v>85058.82352941176</v>
      </c>
      <c r="O32" s="3">
        <f t="shared" si="0"/>
        <v>3475.3349756654447</v>
      </c>
      <c r="P32" s="14">
        <f t="shared" si="1"/>
        <v>2353.6052642629943</v>
      </c>
      <c r="Q32" s="3" t="s">
        <v>24</v>
      </c>
      <c r="R32" s="1" t="s">
        <v>30</v>
      </c>
      <c r="S32" s="16" t="s">
        <v>34</v>
      </c>
      <c r="T32" s="1" t="s">
        <v>38</v>
      </c>
    </row>
    <row r="33" spans="1:20" ht="25.5">
      <c r="A33">
        <v>30</v>
      </c>
      <c r="B33">
        <v>1</v>
      </c>
      <c r="C33" s="1" t="s">
        <v>214</v>
      </c>
      <c r="D33" s="1" t="s">
        <v>231</v>
      </c>
      <c r="E33" t="s">
        <v>244</v>
      </c>
      <c r="F33" t="s">
        <v>10</v>
      </c>
      <c r="G33" s="19">
        <v>25.5</v>
      </c>
      <c r="H33" s="18">
        <v>14.3</v>
      </c>
      <c r="I33">
        <v>5.2</v>
      </c>
      <c r="J33" t="s">
        <v>13</v>
      </c>
      <c r="K33" t="s">
        <v>46</v>
      </c>
      <c r="L33" t="s">
        <v>16</v>
      </c>
      <c r="M33" s="3">
        <v>2169000</v>
      </c>
      <c r="N33" s="3">
        <v>85058.82352941176</v>
      </c>
      <c r="O33" s="3">
        <f t="shared" si="0"/>
        <v>3475.3349756654447</v>
      </c>
      <c r="P33" s="14">
        <f t="shared" si="1"/>
        <v>2353.6052642629943</v>
      </c>
      <c r="Q33" s="3"/>
      <c r="R33" s="1" t="s">
        <v>115</v>
      </c>
      <c r="S33" s="16" t="s">
        <v>151</v>
      </c>
      <c r="T33" s="1" t="s">
        <v>257</v>
      </c>
    </row>
    <row r="34" spans="1:20" ht="25.5">
      <c r="A34">
        <v>31</v>
      </c>
      <c r="B34">
        <v>1</v>
      </c>
      <c r="C34" s="1" t="s">
        <v>258</v>
      </c>
      <c r="D34" s="1" t="s">
        <v>243</v>
      </c>
      <c r="E34" t="s">
        <v>244</v>
      </c>
      <c r="F34" t="s">
        <v>10</v>
      </c>
      <c r="G34" s="19">
        <v>25.5</v>
      </c>
      <c r="H34" s="18">
        <v>14.3</v>
      </c>
      <c r="I34">
        <v>5.2</v>
      </c>
      <c r="J34" t="s">
        <v>13</v>
      </c>
      <c r="K34" t="s">
        <v>46</v>
      </c>
      <c r="L34" t="s">
        <v>16</v>
      </c>
      <c r="M34" s="3">
        <v>2169000</v>
      </c>
      <c r="N34" s="3">
        <v>85058.82352941176</v>
      </c>
      <c r="O34" s="3">
        <f t="shared" si="0"/>
        <v>3475.3349756654447</v>
      </c>
      <c r="P34" s="14">
        <f t="shared" si="1"/>
        <v>2353.6052642629943</v>
      </c>
      <c r="Q34" s="3"/>
      <c r="R34" s="1" t="s">
        <v>47</v>
      </c>
      <c r="S34" s="16" t="s">
        <v>48</v>
      </c>
      <c r="T34" s="1" t="s">
        <v>82</v>
      </c>
    </row>
    <row r="35" spans="1:20" ht="25.5">
      <c r="A35">
        <v>32</v>
      </c>
      <c r="B35">
        <v>1</v>
      </c>
      <c r="C35" s="1" t="s">
        <v>242</v>
      </c>
      <c r="D35" s="1" t="s">
        <v>99</v>
      </c>
      <c r="E35" t="s">
        <v>4</v>
      </c>
      <c r="F35" t="s">
        <v>10</v>
      </c>
      <c r="G35">
        <v>31.6</v>
      </c>
      <c r="H35">
        <v>16.6</v>
      </c>
      <c r="I35">
        <v>8</v>
      </c>
      <c r="J35" t="s">
        <v>13</v>
      </c>
      <c r="K35" t="s">
        <v>46</v>
      </c>
      <c r="L35" t="s">
        <v>15</v>
      </c>
      <c r="M35" s="3">
        <v>2171488.8</v>
      </c>
      <c r="N35" s="3">
        <v>68718</v>
      </c>
      <c r="O35" s="3">
        <f t="shared" si="0"/>
        <v>2807.681307456588</v>
      </c>
      <c r="P35" s="14">
        <f t="shared" si="1"/>
        <v>1901.4493716069264</v>
      </c>
      <c r="Q35" t="s">
        <v>24</v>
      </c>
      <c r="R35" s="1" t="s">
        <v>211</v>
      </c>
      <c r="S35" s="1" t="s">
        <v>212</v>
      </c>
      <c r="T35" s="1" t="s">
        <v>213</v>
      </c>
    </row>
    <row r="36" spans="1:20" ht="25.5">
      <c r="A36">
        <v>33</v>
      </c>
      <c r="B36">
        <v>1</v>
      </c>
      <c r="C36" s="1" t="s">
        <v>128</v>
      </c>
      <c r="D36" s="1" t="s">
        <v>231</v>
      </c>
      <c r="E36" t="s">
        <v>259</v>
      </c>
      <c r="F36" t="s">
        <v>10</v>
      </c>
      <c r="G36">
        <v>31.5</v>
      </c>
      <c r="H36">
        <v>18</v>
      </c>
      <c r="I36">
        <v>5</v>
      </c>
      <c r="J36" t="s">
        <v>13</v>
      </c>
      <c r="K36" t="s">
        <v>46</v>
      </c>
      <c r="L36" t="s">
        <v>21</v>
      </c>
      <c r="M36" s="3">
        <v>2173500</v>
      </c>
      <c r="N36" s="3">
        <v>69000</v>
      </c>
      <c r="O36" s="3">
        <f t="shared" si="0"/>
        <v>2819.203268641471</v>
      </c>
      <c r="P36" s="14">
        <f t="shared" si="1"/>
        <v>1909.2524031676987</v>
      </c>
      <c r="Q36" t="s">
        <v>14</v>
      </c>
      <c r="R36" s="1" t="s">
        <v>47</v>
      </c>
      <c r="S36" s="1" t="s">
        <v>48</v>
      </c>
      <c r="T36" s="1" t="s">
        <v>260</v>
      </c>
    </row>
    <row r="37" spans="1:20" ht="25.5">
      <c r="A37">
        <v>34</v>
      </c>
      <c r="B37">
        <v>1</v>
      </c>
      <c r="C37" s="1" t="s">
        <v>220</v>
      </c>
      <c r="D37" s="1" t="s">
        <v>219</v>
      </c>
      <c r="E37" t="s">
        <v>0</v>
      </c>
      <c r="F37" t="s">
        <v>10</v>
      </c>
      <c r="G37">
        <v>25</v>
      </c>
      <c r="H37">
        <v>14.8</v>
      </c>
      <c r="I37">
        <v>0</v>
      </c>
      <c r="J37" t="s">
        <v>13</v>
      </c>
      <c r="K37" t="s">
        <v>14</v>
      </c>
      <c r="L37" t="s">
        <v>17</v>
      </c>
      <c r="M37" s="3">
        <v>2187000</v>
      </c>
      <c r="N37" s="3">
        <v>87480</v>
      </c>
      <c r="O37" s="3">
        <f t="shared" si="0"/>
        <v>3574.2594484167516</v>
      </c>
      <c r="P37" s="14">
        <f t="shared" si="1"/>
        <v>2420.600003320439</v>
      </c>
      <c r="Q37" t="s">
        <v>24</v>
      </c>
      <c r="R37" s="1" t="s">
        <v>26</v>
      </c>
      <c r="S37" s="1" t="s">
        <v>32</v>
      </c>
      <c r="T37" s="1" t="s">
        <v>86</v>
      </c>
    </row>
    <row r="38" spans="1:20" ht="25.5">
      <c r="A38">
        <v>35</v>
      </c>
      <c r="B38">
        <v>1</v>
      </c>
      <c r="C38" s="1" t="s">
        <v>261</v>
      </c>
      <c r="D38" s="1" t="s">
        <v>231</v>
      </c>
      <c r="E38" t="s">
        <v>262</v>
      </c>
      <c r="F38">
        <v>611</v>
      </c>
      <c r="G38">
        <v>41.6</v>
      </c>
      <c r="H38">
        <v>18.6</v>
      </c>
      <c r="I38">
        <v>10.7</v>
      </c>
      <c r="J38" t="s">
        <v>13</v>
      </c>
      <c r="K38" t="s">
        <v>14</v>
      </c>
      <c r="L38" t="s">
        <v>15</v>
      </c>
      <c r="M38" s="3">
        <v>2198976</v>
      </c>
      <c r="N38" s="3">
        <v>52860</v>
      </c>
      <c r="O38" s="3">
        <f t="shared" si="0"/>
        <v>2159.7548518896833</v>
      </c>
      <c r="P38" s="14">
        <f t="shared" si="1"/>
        <v>1462.6533627745587</v>
      </c>
      <c r="R38" s="1" t="s">
        <v>263</v>
      </c>
      <c r="S38" s="1" t="s">
        <v>264</v>
      </c>
      <c r="T38" s="1" t="s">
        <v>265</v>
      </c>
    </row>
    <row r="39" spans="1:20" ht="25.5">
      <c r="A39">
        <v>36</v>
      </c>
      <c r="B39">
        <v>1</v>
      </c>
      <c r="C39" s="1" t="s">
        <v>266</v>
      </c>
      <c r="D39" s="1" t="s">
        <v>235</v>
      </c>
      <c r="E39" t="s">
        <v>102</v>
      </c>
      <c r="F39" t="s">
        <v>10</v>
      </c>
      <c r="G39">
        <v>25</v>
      </c>
      <c r="H39">
        <v>14</v>
      </c>
      <c r="I39">
        <v>5</v>
      </c>
      <c r="J39" t="s">
        <v>13</v>
      </c>
      <c r="K39" t="s">
        <v>46</v>
      </c>
      <c r="L39" t="s">
        <v>23</v>
      </c>
      <c r="M39" s="3">
        <v>2200000</v>
      </c>
      <c r="N39" s="3">
        <v>88000</v>
      </c>
      <c r="O39" s="3">
        <f t="shared" si="0"/>
        <v>3595.505617977528</v>
      </c>
      <c r="P39" s="14">
        <f t="shared" si="1"/>
        <v>2434.988572155906</v>
      </c>
      <c r="R39" s="1" t="s">
        <v>183</v>
      </c>
      <c r="S39" s="1" t="s">
        <v>184</v>
      </c>
      <c r="T39" s="1" t="s">
        <v>185</v>
      </c>
    </row>
    <row r="40" spans="1:20" ht="25.5">
      <c r="A40">
        <v>37</v>
      </c>
      <c r="B40">
        <v>1</v>
      </c>
      <c r="C40" s="1" t="s">
        <v>209</v>
      </c>
      <c r="D40" s="1" t="s">
        <v>210</v>
      </c>
      <c r="E40" t="s">
        <v>95</v>
      </c>
      <c r="F40" t="s">
        <v>10</v>
      </c>
      <c r="G40">
        <v>37.1</v>
      </c>
      <c r="H40">
        <v>17</v>
      </c>
      <c r="I40">
        <v>8.3</v>
      </c>
      <c r="J40" t="s">
        <v>13</v>
      </c>
      <c r="K40" t="s">
        <v>46</v>
      </c>
      <c r="L40" t="s">
        <v>16</v>
      </c>
      <c r="M40" s="3">
        <v>2200660.7</v>
      </c>
      <c r="N40" s="3">
        <v>59317</v>
      </c>
      <c r="O40" s="3">
        <f t="shared" si="0"/>
        <v>2423.5750766087845</v>
      </c>
      <c r="P40" s="14">
        <f t="shared" si="1"/>
        <v>1641.3206492564984</v>
      </c>
      <c r="Q40" t="s">
        <v>14</v>
      </c>
      <c r="R40" s="1" t="s">
        <v>211</v>
      </c>
      <c r="S40" s="1" t="s">
        <v>212</v>
      </c>
      <c r="T40" s="1" t="s">
        <v>213</v>
      </c>
    </row>
    <row r="41" spans="1:20" ht="25.5">
      <c r="A41">
        <v>38</v>
      </c>
      <c r="B41">
        <v>1</v>
      </c>
      <c r="C41" s="1" t="s">
        <v>220</v>
      </c>
      <c r="D41" s="1" t="s">
        <v>219</v>
      </c>
      <c r="E41" t="s">
        <v>40</v>
      </c>
      <c r="F41" t="s">
        <v>10</v>
      </c>
      <c r="G41">
        <v>24.2</v>
      </c>
      <c r="H41">
        <v>14.6</v>
      </c>
      <c r="I41">
        <v>1</v>
      </c>
      <c r="J41" t="s">
        <v>13</v>
      </c>
      <c r="K41" t="s">
        <v>14</v>
      </c>
      <c r="L41" t="s">
        <v>17</v>
      </c>
      <c r="M41" s="3">
        <v>2213000</v>
      </c>
      <c r="N41" s="3">
        <v>91446.28099173553</v>
      </c>
      <c r="O41" s="3">
        <f t="shared" si="0"/>
        <v>3736.313830101554</v>
      </c>
      <c r="P41" s="14">
        <f t="shared" si="1"/>
        <v>2530.3482861481116</v>
      </c>
      <c r="Q41" t="s">
        <v>24</v>
      </c>
      <c r="R41" s="1" t="s">
        <v>26</v>
      </c>
      <c r="S41" s="1" t="s">
        <v>32</v>
      </c>
      <c r="T41" s="1" t="s">
        <v>86</v>
      </c>
    </row>
    <row r="42" spans="1:20" ht="25.5">
      <c r="A42">
        <v>39</v>
      </c>
      <c r="B42">
        <v>1</v>
      </c>
      <c r="C42" t="s">
        <v>220</v>
      </c>
      <c r="D42" t="s">
        <v>219</v>
      </c>
      <c r="E42" t="s">
        <v>267</v>
      </c>
      <c r="F42" t="s">
        <v>10</v>
      </c>
      <c r="G42">
        <v>24.2</v>
      </c>
      <c r="H42">
        <v>14.6</v>
      </c>
      <c r="I42">
        <v>0</v>
      </c>
      <c r="J42" t="s">
        <v>13</v>
      </c>
      <c r="K42" t="s">
        <v>14</v>
      </c>
      <c r="L42" t="s">
        <v>17</v>
      </c>
      <c r="M42" s="3">
        <v>2228000</v>
      </c>
      <c r="N42" s="3">
        <v>92066.11570247934</v>
      </c>
      <c r="O42" s="3">
        <f t="shared" si="0"/>
        <v>3761.6390481094722</v>
      </c>
      <c r="P42" s="14">
        <f t="shared" si="1"/>
        <v>2547.4993138445516</v>
      </c>
      <c r="Q42" t="s">
        <v>24</v>
      </c>
      <c r="R42" s="1" t="s">
        <v>26</v>
      </c>
      <c r="S42" s="1" t="s">
        <v>32</v>
      </c>
      <c r="T42" s="1" t="s">
        <v>86</v>
      </c>
    </row>
    <row r="43" spans="1:20" ht="25.5">
      <c r="A43">
        <v>40</v>
      </c>
      <c r="B43">
        <v>1</v>
      </c>
      <c r="C43" t="s">
        <v>220</v>
      </c>
      <c r="D43" t="s">
        <v>219</v>
      </c>
      <c r="E43" t="s">
        <v>268</v>
      </c>
      <c r="F43" t="s">
        <v>10</v>
      </c>
      <c r="G43">
        <v>24.2</v>
      </c>
      <c r="H43">
        <v>14.6</v>
      </c>
      <c r="I43">
        <v>0</v>
      </c>
      <c r="J43" t="s">
        <v>13</v>
      </c>
      <c r="K43" t="s">
        <v>14</v>
      </c>
      <c r="L43" t="s">
        <v>17</v>
      </c>
      <c r="M43" s="3">
        <v>2228000</v>
      </c>
      <c r="N43" s="3">
        <v>92066.11570247934</v>
      </c>
      <c r="O43" s="3">
        <f t="shared" si="0"/>
        <v>3761.6390481094722</v>
      </c>
      <c r="P43" s="14">
        <f t="shared" si="1"/>
        <v>2547.4993138445516</v>
      </c>
      <c r="Q43" t="s">
        <v>24</v>
      </c>
      <c r="R43" s="1" t="s">
        <v>26</v>
      </c>
      <c r="S43" s="1" t="s">
        <v>32</v>
      </c>
      <c r="T43" s="1" t="s">
        <v>36</v>
      </c>
    </row>
    <row r="44" spans="1:20" ht="12.75">
      <c r="A44">
        <v>41</v>
      </c>
      <c r="B44">
        <v>1</v>
      </c>
      <c r="C44" t="s">
        <v>209</v>
      </c>
      <c r="D44" t="s">
        <v>210</v>
      </c>
      <c r="E44" t="s">
        <v>95</v>
      </c>
      <c r="F44" t="s">
        <v>10</v>
      </c>
      <c r="G44">
        <v>32.3</v>
      </c>
      <c r="H44">
        <v>16.4</v>
      </c>
      <c r="I44">
        <v>8.8</v>
      </c>
      <c r="J44" t="s">
        <v>13</v>
      </c>
      <c r="K44" t="s">
        <v>46</v>
      </c>
      <c r="M44" s="3">
        <v>2248403</v>
      </c>
      <c r="N44" s="3">
        <v>69610</v>
      </c>
      <c r="O44" s="3">
        <f t="shared" si="0"/>
        <v>2844.126659856997</v>
      </c>
      <c r="P44" s="14">
        <f t="shared" si="1"/>
        <v>1926.1313012246885</v>
      </c>
      <c r="Q44" t="s">
        <v>14</v>
      </c>
      <c r="R44" s="1" t="s">
        <v>211</v>
      </c>
      <c r="S44" s="1" t="s">
        <v>212</v>
      </c>
      <c r="T44" s="1" t="s">
        <v>110</v>
      </c>
    </row>
    <row r="45" spans="1:20" ht="25.5">
      <c r="A45">
        <v>42</v>
      </c>
      <c r="B45">
        <v>1</v>
      </c>
      <c r="C45" s="1" t="s">
        <v>242</v>
      </c>
      <c r="D45" s="1" t="s">
        <v>99</v>
      </c>
      <c r="E45" t="s">
        <v>4</v>
      </c>
      <c r="F45" t="s">
        <v>10</v>
      </c>
      <c r="G45">
        <v>32.6</v>
      </c>
      <c r="H45">
        <v>15.2</v>
      </c>
      <c r="I45">
        <v>8</v>
      </c>
      <c r="J45" t="s">
        <v>13</v>
      </c>
      <c r="K45" t="s">
        <v>46</v>
      </c>
      <c r="L45" t="s">
        <v>15</v>
      </c>
      <c r="M45" s="3">
        <v>2248650.2</v>
      </c>
      <c r="N45" s="3">
        <v>68977</v>
      </c>
      <c r="O45" s="3">
        <f t="shared" si="0"/>
        <v>2818.2635342185904</v>
      </c>
      <c r="P45" s="14">
        <f t="shared" si="1"/>
        <v>1908.6159856999761</v>
      </c>
      <c r="Q45" t="s">
        <v>24</v>
      </c>
      <c r="R45" s="1" t="s">
        <v>211</v>
      </c>
      <c r="S45" s="1" t="s">
        <v>212</v>
      </c>
      <c r="T45" s="1" t="s">
        <v>213</v>
      </c>
    </row>
    <row r="46" spans="1:20" ht="25.5">
      <c r="A46">
        <v>43</v>
      </c>
      <c r="B46">
        <v>1</v>
      </c>
      <c r="C46" s="1" t="s">
        <v>269</v>
      </c>
      <c r="D46" s="1" t="s">
        <v>235</v>
      </c>
      <c r="E46" t="s">
        <v>270</v>
      </c>
      <c r="F46" t="s">
        <v>10</v>
      </c>
      <c r="G46">
        <v>30</v>
      </c>
      <c r="H46">
        <v>14</v>
      </c>
      <c r="I46">
        <v>5</v>
      </c>
      <c r="J46" t="s">
        <v>13</v>
      </c>
      <c r="K46" t="s">
        <v>46</v>
      </c>
      <c r="L46" t="s">
        <v>19</v>
      </c>
      <c r="M46" s="3">
        <v>2250000</v>
      </c>
      <c r="N46" s="3">
        <v>75000</v>
      </c>
      <c r="O46" s="3">
        <f t="shared" si="0"/>
        <v>3064.35137895812</v>
      </c>
      <c r="P46" s="14">
        <f t="shared" si="1"/>
        <v>2075.2743512692377</v>
      </c>
      <c r="R46" s="1" t="s">
        <v>195</v>
      </c>
      <c r="S46" s="1" t="s">
        <v>196</v>
      </c>
      <c r="T46" s="1" t="s">
        <v>271</v>
      </c>
    </row>
    <row r="47" spans="1:20" ht="25.5">
      <c r="A47">
        <v>44</v>
      </c>
      <c r="B47">
        <v>1</v>
      </c>
      <c r="C47" s="1" t="s">
        <v>272</v>
      </c>
      <c r="D47" s="1" t="s">
        <v>235</v>
      </c>
      <c r="E47" t="s">
        <v>270</v>
      </c>
      <c r="F47" t="s">
        <v>10</v>
      </c>
      <c r="G47">
        <v>30</v>
      </c>
      <c r="H47">
        <v>14</v>
      </c>
      <c r="I47">
        <v>5</v>
      </c>
      <c r="J47" t="s">
        <v>13</v>
      </c>
      <c r="K47" t="s">
        <v>46</v>
      </c>
      <c r="L47" t="s">
        <v>19</v>
      </c>
      <c r="M47" s="3">
        <v>2250000</v>
      </c>
      <c r="N47" s="3">
        <v>75000</v>
      </c>
      <c r="O47" s="3">
        <f t="shared" si="0"/>
        <v>3064.35137895812</v>
      </c>
      <c r="P47" s="14">
        <f t="shared" si="1"/>
        <v>2075.2743512692377</v>
      </c>
      <c r="R47" s="1" t="s">
        <v>195</v>
      </c>
      <c r="S47" s="1" t="s">
        <v>196</v>
      </c>
      <c r="T47" s="1" t="s">
        <v>273</v>
      </c>
    </row>
    <row r="48" spans="1:20" ht="25.5">
      <c r="A48">
        <v>45</v>
      </c>
      <c r="B48">
        <v>1</v>
      </c>
      <c r="C48" s="1" t="s">
        <v>242</v>
      </c>
      <c r="D48" s="1" t="s">
        <v>99</v>
      </c>
      <c r="E48" t="s">
        <v>4</v>
      </c>
      <c r="F48" t="s">
        <v>10</v>
      </c>
      <c r="G48">
        <v>31.6</v>
      </c>
      <c r="H48">
        <v>16.6</v>
      </c>
      <c r="I48">
        <v>8</v>
      </c>
      <c r="J48" t="s">
        <v>13</v>
      </c>
      <c r="K48" t="s">
        <v>46</v>
      </c>
      <c r="L48" t="s">
        <v>15</v>
      </c>
      <c r="M48" s="3">
        <v>2250488.8</v>
      </c>
      <c r="N48" s="3">
        <v>71218</v>
      </c>
      <c r="O48" s="3">
        <f t="shared" si="0"/>
        <v>2909.826353421859</v>
      </c>
      <c r="P48" s="14">
        <f t="shared" si="1"/>
        <v>1970.625183315901</v>
      </c>
      <c r="Q48" t="s">
        <v>24</v>
      </c>
      <c r="R48" s="1" t="s">
        <v>211</v>
      </c>
      <c r="S48" s="1" t="s">
        <v>212</v>
      </c>
      <c r="T48" s="1" t="s">
        <v>213</v>
      </c>
    </row>
    <row r="49" spans="1:20" ht="25.5">
      <c r="A49">
        <v>46</v>
      </c>
      <c r="B49">
        <v>1</v>
      </c>
      <c r="C49" s="1" t="s">
        <v>220</v>
      </c>
      <c r="D49" s="1" t="s">
        <v>219</v>
      </c>
      <c r="E49" t="s">
        <v>274</v>
      </c>
      <c r="F49" t="s">
        <v>10</v>
      </c>
      <c r="G49">
        <v>24.6</v>
      </c>
      <c r="H49">
        <v>15.4</v>
      </c>
      <c r="I49">
        <v>1</v>
      </c>
      <c r="J49" t="s">
        <v>13</v>
      </c>
      <c r="K49" t="s">
        <v>14</v>
      </c>
      <c r="L49" t="s">
        <v>17</v>
      </c>
      <c r="M49" s="3">
        <v>2262000</v>
      </c>
      <c r="N49" s="3">
        <v>91951.21951219512</v>
      </c>
      <c r="O49" s="3">
        <f t="shared" si="0"/>
        <v>3756.944617454346</v>
      </c>
      <c r="P49" s="14">
        <f t="shared" si="1"/>
        <v>2544.3200989544803</v>
      </c>
      <c r="Q49" t="s">
        <v>24</v>
      </c>
      <c r="R49" s="1" t="s">
        <v>26</v>
      </c>
      <c r="S49" s="1" t="s">
        <v>32</v>
      </c>
      <c r="T49" s="1" t="s">
        <v>86</v>
      </c>
    </row>
    <row r="50" spans="1:20" ht="25.5">
      <c r="A50">
        <v>47</v>
      </c>
      <c r="B50">
        <v>1</v>
      </c>
      <c r="C50" s="1" t="s">
        <v>220</v>
      </c>
      <c r="D50" s="1" t="s">
        <v>219</v>
      </c>
      <c r="E50" t="s">
        <v>275</v>
      </c>
      <c r="F50" t="s">
        <v>10</v>
      </c>
      <c r="G50">
        <v>24.6</v>
      </c>
      <c r="H50">
        <v>15.4</v>
      </c>
      <c r="I50">
        <v>1</v>
      </c>
      <c r="J50" t="s">
        <v>13</v>
      </c>
      <c r="K50" t="s">
        <v>14</v>
      </c>
      <c r="L50" t="s">
        <v>17</v>
      </c>
      <c r="M50" s="3">
        <v>2262000</v>
      </c>
      <c r="N50" s="3">
        <v>91951.21951219512</v>
      </c>
      <c r="O50" s="3">
        <f t="shared" si="0"/>
        <v>3756.944617454346</v>
      </c>
      <c r="P50" s="14">
        <f t="shared" si="1"/>
        <v>2544.3200989544803</v>
      </c>
      <c r="Q50" t="s">
        <v>24</v>
      </c>
      <c r="R50" s="1" t="s">
        <v>26</v>
      </c>
      <c r="S50" s="1" t="s">
        <v>32</v>
      </c>
      <c r="T50" s="1" t="s">
        <v>36</v>
      </c>
    </row>
    <row r="51" spans="1:20" ht="25.5">
      <c r="A51">
        <v>48</v>
      </c>
      <c r="B51">
        <v>1</v>
      </c>
      <c r="C51" s="1" t="s">
        <v>220</v>
      </c>
      <c r="D51" s="1" t="s">
        <v>219</v>
      </c>
      <c r="E51" t="s">
        <v>6</v>
      </c>
      <c r="F51" t="s">
        <v>10</v>
      </c>
      <c r="G51">
        <v>22.4</v>
      </c>
      <c r="H51">
        <v>15.1</v>
      </c>
      <c r="I51">
        <v>0</v>
      </c>
      <c r="J51" t="s">
        <v>13</v>
      </c>
      <c r="K51" t="s">
        <v>14</v>
      </c>
      <c r="L51" t="s">
        <v>17</v>
      </c>
      <c r="M51" s="3">
        <v>2273000</v>
      </c>
      <c r="N51" s="3">
        <v>101473.21428571429</v>
      </c>
      <c r="O51" s="3">
        <f t="shared" si="0"/>
        <v>4145.994454983219</v>
      </c>
      <c r="P51" s="14">
        <f t="shared" si="1"/>
        <v>2807.7967859732007</v>
      </c>
      <c r="Q51" t="s">
        <v>24</v>
      </c>
      <c r="R51" s="1" t="s">
        <v>26</v>
      </c>
      <c r="S51" s="1" t="s">
        <v>32</v>
      </c>
      <c r="T51" s="1" t="s">
        <v>86</v>
      </c>
    </row>
    <row r="52" spans="1:20" ht="25.5">
      <c r="A52">
        <v>49</v>
      </c>
      <c r="B52">
        <v>1</v>
      </c>
      <c r="C52" s="1" t="s">
        <v>220</v>
      </c>
      <c r="D52" s="1" t="s">
        <v>219</v>
      </c>
      <c r="E52" t="s">
        <v>1</v>
      </c>
      <c r="F52" t="s">
        <v>10</v>
      </c>
      <c r="G52">
        <v>24.9</v>
      </c>
      <c r="H52">
        <v>15.4</v>
      </c>
      <c r="I52">
        <v>0</v>
      </c>
      <c r="J52" t="s">
        <v>13</v>
      </c>
      <c r="K52" t="s">
        <v>14</v>
      </c>
      <c r="L52" t="s">
        <v>17</v>
      </c>
      <c r="M52" s="3">
        <v>2287000</v>
      </c>
      <c r="N52" s="3">
        <v>91847.38955823294</v>
      </c>
      <c r="O52" s="3">
        <f t="shared" si="0"/>
        <v>3752.7023312863303</v>
      </c>
      <c r="P52" s="14">
        <f t="shared" si="1"/>
        <v>2541.4470904164646</v>
      </c>
      <c r="Q52" t="s">
        <v>24</v>
      </c>
      <c r="R52" s="1" t="s">
        <v>26</v>
      </c>
      <c r="S52" s="1" t="s">
        <v>32</v>
      </c>
      <c r="T52" s="1" t="s">
        <v>86</v>
      </c>
    </row>
    <row r="53" spans="1:19" ht="25.5">
      <c r="A53">
        <v>50</v>
      </c>
      <c r="B53">
        <v>1</v>
      </c>
      <c r="C53" s="1" t="s">
        <v>222</v>
      </c>
      <c r="D53" s="1" t="s">
        <v>91</v>
      </c>
      <c r="E53" t="s">
        <v>186</v>
      </c>
      <c r="F53" t="s">
        <v>10</v>
      </c>
      <c r="G53">
        <v>31.5</v>
      </c>
      <c r="H53">
        <v>15.8</v>
      </c>
      <c r="I53">
        <v>8.6</v>
      </c>
      <c r="J53" t="s">
        <v>13</v>
      </c>
      <c r="K53" t="s">
        <v>46</v>
      </c>
      <c r="L53" t="s">
        <v>17</v>
      </c>
      <c r="M53" s="3">
        <v>2290000</v>
      </c>
      <c r="N53" s="3">
        <v>72698.41269841269</v>
      </c>
      <c r="O53" s="3">
        <f t="shared" si="0"/>
        <v>2970.313082672633</v>
      </c>
      <c r="P53" s="14">
        <f t="shared" si="1"/>
        <v>2011.5886833466895</v>
      </c>
      <c r="R53" s="1" t="s">
        <v>276</v>
      </c>
      <c r="S53" s="1" t="s">
        <v>277</v>
      </c>
    </row>
    <row r="54" spans="1:20" ht="25.5">
      <c r="A54">
        <v>51</v>
      </c>
      <c r="B54">
        <v>1</v>
      </c>
      <c r="C54" s="1" t="s">
        <v>220</v>
      </c>
      <c r="D54" s="1" t="s">
        <v>219</v>
      </c>
      <c r="E54" t="s">
        <v>2</v>
      </c>
      <c r="F54" t="s">
        <v>10</v>
      </c>
      <c r="G54">
        <v>25.1</v>
      </c>
      <c r="H54">
        <v>15.4</v>
      </c>
      <c r="I54">
        <v>0</v>
      </c>
      <c r="J54" t="s">
        <v>13</v>
      </c>
      <c r="K54" t="s">
        <v>14</v>
      </c>
      <c r="L54" t="s">
        <v>17</v>
      </c>
      <c r="M54" s="3">
        <v>2290000</v>
      </c>
      <c r="N54" s="3">
        <v>91235.05976095617</v>
      </c>
      <c r="O54" s="3">
        <f t="shared" si="0"/>
        <v>3727.683749170834</v>
      </c>
      <c r="P54" s="14">
        <f t="shared" si="1"/>
        <v>2524.5037261123794</v>
      </c>
      <c r="Q54" t="s">
        <v>24</v>
      </c>
      <c r="R54" s="1" t="s">
        <v>26</v>
      </c>
      <c r="S54" s="1" t="s">
        <v>32</v>
      </c>
      <c r="T54" s="1" t="s">
        <v>86</v>
      </c>
    </row>
    <row r="55" spans="1:20" ht="25.5">
      <c r="A55">
        <v>52</v>
      </c>
      <c r="B55">
        <v>1</v>
      </c>
      <c r="C55" s="1" t="s">
        <v>220</v>
      </c>
      <c r="D55" s="1" t="s">
        <v>219</v>
      </c>
      <c r="E55" t="s">
        <v>8</v>
      </c>
      <c r="F55" t="s">
        <v>10</v>
      </c>
      <c r="G55">
        <v>25</v>
      </c>
      <c r="H55">
        <v>15.4</v>
      </c>
      <c r="I55">
        <v>0</v>
      </c>
      <c r="J55" t="s">
        <v>13</v>
      </c>
      <c r="K55" t="s">
        <v>14</v>
      </c>
      <c r="L55" t="s">
        <v>17</v>
      </c>
      <c r="M55" s="3">
        <v>2295000</v>
      </c>
      <c r="N55" s="3">
        <v>91800</v>
      </c>
      <c r="O55" s="3">
        <f t="shared" si="0"/>
        <v>3750.766087844739</v>
      </c>
      <c r="P55" s="14">
        <f t="shared" si="1"/>
        <v>2540.135805953547</v>
      </c>
      <c r="Q55" t="s">
        <v>24</v>
      </c>
      <c r="R55" s="1" t="s">
        <v>26</v>
      </c>
      <c r="S55" s="1" t="s">
        <v>32</v>
      </c>
      <c r="T55" s="1" t="s">
        <v>86</v>
      </c>
    </row>
    <row r="56" spans="1:20" ht="25.5">
      <c r="A56">
        <v>53</v>
      </c>
      <c r="B56">
        <v>1</v>
      </c>
      <c r="C56" s="1" t="s">
        <v>278</v>
      </c>
      <c r="D56" s="1" t="s">
        <v>235</v>
      </c>
      <c r="E56" t="s">
        <v>279</v>
      </c>
      <c r="F56" t="s">
        <v>10</v>
      </c>
      <c r="G56">
        <v>25</v>
      </c>
      <c r="H56">
        <v>14</v>
      </c>
      <c r="I56">
        <v>5</v>
      </c>
      <c r="J56" t="s">
        <v>13</v>
      </c>
      <c r="K56" t="s">
        <v>46</v>
      </c>
      <c r="L56" t="s">
        <v>19</v>
      </c>
      <c r="M56" s="3">
        <v>2300000</v>
      </c>
      <c r="N56" s="3">
        <v>92000</v>
      </c>
      <c r="O56" s="3">
        <f t="shared" si="0"/>
        <v>3758.937691521961</v>
      </c>
      <c r="P56" s="14">
        <f t="shared" si="1"/>
        <v>2545.669870890265</v>
      </c>
      <c r="R56" s="1" t="s">
        <v>195</v>
      </c>
      <c r="S56" s="1" t="s">
        <v>196</v>
      </c>
      <c r="T56" s="1" t="s">
        <v>280</v>
      </c>
    </row>
    <row r="57" spans="1:20" ht="25.5">
      <c r="A57">
        <v>54</v>
      </c>
      <c r="B57">
        <v>1</v>
      </c>
      <c r="C57" s="1" t="s">
        <v>281</v>
      </c>
      <c r="D57" s="1" t="s">
        <v>219</v>
      </c>
      <c r="E57" t="s">
        <v>2</v>
      </c>
      <c r="G57">
        <v>34.6</v>
      </c>
      <c r="H57">
        <v>15</v>
      </c>
      <c r="I57">
        <v>9.3</v>
      </c>
      <c r="J57" t="s">
        <v>13</v>
      </c>
      <c r="K57" t="s">
        <v>46</v>
      </c>
      <c r="L57" t="s">
        <v>19</v>
      </c>
      <c r="M57" s="3">
        <v>2300000</v>
      </c>
      <c r="N57" s="3">
        <v>66473.98843930635</v>
      </c>
      <c r="O57" s="3">
        <f t="shared" si="0"/>
        <v>2715.995441851128</v>
      </c>
      <c r="P57" s="14">
        <f t="shared" si="1"/>
        <v>1839.356843128804</v>
      </c>
      <c r="R57" s="1" t="s">
        <v>282</v>
      </c>
      <c r="S57" s="1" t="s">
        <v>283</v>
      </c>
      <c r="T57" s="1" t="s">
        <v>284</v>
      </c>
    </row>
    <row r="58" spans="1:20" ht="25.5">
      <c r="A58">
        <v>55</v>
      </c>
      <c r="B58">
        <v>1</v>
      </c>
      <c r="C58" s="1" t="s">
        <v>285</v>
      </c>
      <c r="D58" s="1" t="s">
        <v>235</v>
      </c>
      <c r="E58" t="s">
        <v>279</v>
      </c>
      <c r="F58" t="s">
        <v>10</v>
      </c>
      <c r="G58">
        <v>25</v>
      </c>
      <c r="H58">
        <v>14</v>
      </c>
      <c r="I58">
        <v>5</v>
      </c>
      <c r="J58" t="s">
        <v>13</v>
      </c>
      <c r="K58" t="s">
        <v>46</v>
      </c>
      <c r="L58" t="s">
        <v>19</v>
      </c>
      <c r="M58" s="3">
        <v>2300000</v>
      </c>
      <c r="N58" s="3">
        <v>92000</v>
      </c>
      <c r="O58" s="3">
        <f t="shared" si="0"/>
        <v>3758.937691521961</v>
      </c>
      <c r="P58" s="14">
        <f t="shared" si="1"/>
        <v>2545.669870890265</v>
      </c>
      <c r="R58" s="1" t="s">
        <v>195</v>
      </c>
      <c r="S58" s="1" t="s">
        <v>196</v>
      </c>
      <c r="T58" s="1" t="s">
        <v>286</v>
      </c>
    </row>
    <row r="59" spans="1:20" ht="25.5">
      <c r="A59">
        <v>56</v>
      </c>
      <c r="B59">
        <v>1</v>
      </c>
      <c r="C59" s="1" t="s">
        <v>287</v>
      </c>
      <c r="D59" s="1" t="s">
        <v>235</v>
      </c>
      <c r="E59" t="s">
        <v>90</v>
      </c>
      <c r="F59" t="s">
        <v>10</v>
      </c>
      <c r="G59">
        <v>29.1</v>
      </c>
      <c r="H59">
        <v>15</v>
      </c>
      <c r="I59">
        <v>5</v>
      </c>
      <c r="J59" t="s">
        <v>13</v>
      </c>
      <c r="K59" t="s">
        <v>46</v>
      </c>
      <c r="L59" t="s">
        <v>21</v>
      </c>
      <c r="M59" s="3">
        <v>2300000</v>
      </c>
      <c r="N59" s="3">
        <v>79037.80068728521</v>
      </c>
      <c r="O59" s="3">
        <f t="shared" si="0"/>
        <v>3229.32791367866</v>
      </c>
      <c r="P59" s="14">
        <f t="shared" si="1"/>
        <v>2187.0016072940416</v>
      </c>
      <c r="R59" s="1" t="s">
        <v>183</v>
      </c>
      <c r="S59" s="1" t="s">
        <v>184</v>
      </c>
      <c r="T59" s="1" t="s">
        <v>185</v>
      </c>
    </row>
    <row r="60" spans="1:20" ht="25.5">
      <c r="A60">
        <v>57</v>
      </c>
      <c r="B60">
        <v>1</v>
      </c>
      <c r="C60" s="1" t="s">
        <v>220</v>
      </c>
      <c r="D60" s="1" t="s">
        <v>219</v>
      </c>
      <c r="E60" t="s">
        <v>288</v>
      </c>
      <c r="F60" t="s">
        <v>10</v>
      </c>
      <c r="G60">
        <v>26</v>
      </c>
      <c r="H60">
        <v>18</v>
      </c>
      <c r="I60">
        <v>0</v>
      </c>
      <c r="J60" t="s">
        <v>13</v>
      </c>
      <c r="K60" t="s">
        <v>14</v>
      </c>
      <c r="L60" t="s">
        <v>17</v>
      </c>
      <c r="M60" s="3">
        <v>2322000</v>
      </c>
      <c r="N60" s="3">
        <v>89307.69230769231</v>
      </c>
      <c r="O60" s="3">
        <f t="shared" si="0"/>
        <v>3648.935334328593</v>
      </c>
      <c r="P60" s="14">
        <f t="shared" si="1"/>
        <v>2471.1728428959846</v>
      </c>
      <c r="Q60" t="s">
        <v>24</v>
      </c>
      <c r="R60" s="1" t="s">
        <v>26</v>
      </c>
      <c r="S60" s="1" t="s">
        <v>32</v>
      </c>
      <c r="T60" s="1" t="s">
        <v>86</v>
      </c>
    </row>
    <row r="61" spans="1:20" ht="25.5">
      <c r="A61">
        <v>58</v>
      </c>
      <c r="B61">
        <v>1</v>
      </c>
      <c r="C61" s="1" t="s">
        <v>220</v>
      </c>
      <c r="D61" s="1" t="s">
        <v>219</v>
      </c>
      <c r="E61" t="s">
        <v>289</v>
      </c>
      <c r="F61" t="s">
        <v>10</v>
      </c>
      <c r="G61">
        <v>26</v>
      </c>
      <c r="H61">
        <v>18</v>
      </c>
      <c r="I61">
        <v>0</v>
      </c>
      <c r="J61" t="s">
        <v>13</v>
      </c>
      <c r="K61" t="s">
        <v>14</v>
      </c>
      <c r="L61" t="s">
        <v>17</v>
      </c>
      <c r="M61" s="3">
        <v>2322000</v>
      </c>
      <c r="N61" s="3">
        <v>89307.69230769231</v>
      </c>
      <c r="O61" s="3">
        <f t="shared" si="0"/>
        <v>3648.935334328593</v>
      </c>
      <c r="P61" s="14">
        <f t="shared" si="1"/>
        <v>2471.1728428959846</v>
      </c>
      <c r="Q61" t="s">
        <v>24</v>
      </c>
      <c r="R61" s="1" t="s">
        <v>26</v>
      </c>
      <c r="S61" s="1" t="s">
        <v>32</v>
      </c>
      <c r="T61" s="1" t="s">
        <v>86</v>
      </c>
    </row>
    <row r="62" spans="1:20" ht="25.5">
      <c r="A62">
        <v>59</v>
      </c>
      <c r="B62">
        <v>1</v>
      </c>
      <c r="C62" s="1" t="s">
        <v>220</v>
      </c>
      <c r="D62" s="1" t="s">
        <v>219</v>
      </c>
      <c r="E62" t="s">
        <v>290</v>
      </c>
      <c r="F62" t="s">
        <v>10</v>
      </c>
      <c r="G62">
        <v>26</v>
      </c>
      <c r="H62">
        <v>18</v>
      </c>
      <c r="I62">
        <v>0</v>
      </c>
      <c r="J62" t="s">
        <v>13</v>
      </c>
      <c r="K62" t="s">
        <v>14</v>
      </c>
      <c r="L62" t="s">
        <v>17</v>
      </c>
      <c r="M62" s="3">
        <v>2322000</v>
      </c>
      <c r="N62" s="3">
        <v>89307.69230769231</v>
      </c>
      <c r="O62" s="3">
        <f t="shared" si="0"/>
        <v>3648.935334328593</v>
      </c>
      <c r="P62" s="14">
        <f t="shared" si="1"/>
        <v>2471.1728428959846</v>
      </c>
      <c r="Q62" t="s">
        <v>24</v>
      </c>
      <c r="R62" s="1" t="s">
        <v>26</v>
      </c>
      <c r="S62" s="1" t="s">
        <v>32</v>
      </c>
      <c r="T62" s="1" t="s">
        <v>36</v>
      </c>
    </row>
    <row r="63" spans="1:20" ht="25.5">
      <c r="A63">
        <v>60</v>
      </c>
      <c r="B63">
        <v>1</v>
      </c>
      <c r="C63" s="1" t="s">
        <v>220</v>
      </c>
      <c r="D63" s="1" t="s">
        <v>219</v>
      </c>
      <c r="E63" t="s">
        <v>291</v>
      </c>
      <c r="F63" t="s">
        <v>10</v>
      </c>
      <c r="G63">
        <v>26</v>
      </c>
      <c r="H63">
        <v>18</v>
      </c>
      <c r="I63">
        <v>0</v>
      </c>
      <c r="J63" t="s">
        <v>13</v>
      </c>
      <c r="K63" t="s">
        <v>14</v>
      </c>
      <c r="L63" t="s">
        <v>17</v>
      </c>
      <c r="M63" s="3">
        <v>2322000</v>
      </c>
      <c r="N63" s="3">
        <v>89307.69230769231</v>
      </c>
      <c r="O63" s="3">
        <f t="shared" si="0"/>
        <v>3648.935334328593</v>
      </c>
      <c r="P63" s="14">
        <f t="shared" si="1"/>
        <v>2471.1728428959846</v>
      </c>
      <c r="Q63" t="s">
        <v>24</v>
      </c>
      <c r="R63" s="1" t="s">
        <v>26</v>
      </c>
      <c r="S63" s="1" t="s">
        <v>32</v>
      </c>
      <c r="T63" s="1" t="s">
        <v>36</v>
      </c>
    </row>
    <row r="64" spans="1:20" ht="25.5">
      <c r="A64">
        <v>61</v>
      </c>
      <c r="B64">
        <v>1</v>
      </c>
      <c r="C64" s="1" t="s">
        <v>292</v>
      </c>
      <c r="D64" s="1" t="s">
        <v>293</v>
      </c>
      <c r="E64" t="s">
        <v>294</v>
      </c>
      <c r="F64" t="s">
        <v>10</v>
      </c>
      <c r="G64">
        <v>34</v>
      </c>
      <c r="H64">
        <v>16</v>
      </c>
      <c r="I64">
        <v>8.8</v>
      </c>
      <c r="J64" t="s">
        <v>13</v>
      </c>
      <c r="K64" t="s">
        <v>14</v>
      </c>
      <c r="L64" t="s">
        <v>23</v>
      </c>
      <c r="M64" s="3">
        <v>2330000</v>
      </c>
      <c r="N64" s="3">
        <v>68529.41176470589</v>
      </c>
      <c r="O64" s="3">
        <f t="shared" si="0"/>
        <v>2799.9759658715375</v>
      </c>
      <c r="P64" s="14">
        <f t="shared" si="1"/>
        <v>1896.231073904833</v>
      </c>
      <c r="R64" s="1" t="s">
        <v>25</v>
      </c>
      <c r="S64" s="1" t="s">
        <v>51</v>
      </c>
      <c r="T64" s="1" t="s">
        <v>295</v>
      </c>
    </row>
    <row r="65" spans="1:20" ht="25.5">
      <c r="A65">
        <v>62</v>
      </c>
      <c r="B65">
        <v>1</v>
      </c>
      <c r="C65" s="1" t="s">
        <v>242</v>
      </c>
      <c r="D65" s="1" t="s">
        <v>99</v>
      </c>
      <c r="E65" t="s">
        <v>4</v>
      </c>
      <c r="F65" t="s">
        <v>10</v>
      </c>
      <c r="G65">
        <v>32.6</v>
      </c>
      <c r="H65">
        <v>15.2</v>
      </c>
      <c r="I65">
        <v>8</v>
      </c>
      <c r="J65" t="s">
        <v>13</v>
      </c>
      <c r="K65" t="s">
        <v>46</v>
      </c>
      <c r="L65" t="s">
        <v>15</v>
      </c>
      <c r="M65" s="3">
        <v>2330150.2</v>
      </c>
      <c r="N65" s="3">
        <v>71477</v>
      </c>
      <c r="O65" s="3">
        <f t="shared" si="0"/>
        <v>2920.408580183861</v>
      </c>
      <c r="P65" s="14">
        <f t="shared" si="1"/>
        <v>1977.7917974089507</v>
      </c>
      <c r="Q65" t="s">
        <v>24</v>
      </c>
      <c r="R65" s="1" t="s">
        <v>211</v>
      </c>
      <c r="S65" s="1" t="s">
        <v>212</v>
      </c>
      <c r="T65" s="1" t="s">
        <v>213</v>
      </c>
    </row>
    <row r="66" spans="1:20" ht="25.5">
      <c r="A66">
        <v>63</v>
      </c>
      <c r="B66">
        <v>1</v>
      </c>
      <c r="C66" s="1" t="s">
        <v>296</v>
      </c>
      <c r="D66" s="1" t="s">
        <v>235</v>
      </c>
      <c r="E66" t="s">
        <v>166</v>
      </c>
      <c r="F66" t="s">
        <v>10</v>
      </c>
      <c r="G66">
        <v>25</v>
      </c>
      <c r="H66">
        <v>4</v>
      </c>
      <c r="I66">
        <v>5</v>
      </c>
      <c r="J66" t="s">
        <v>13</v>
      </c>
      <c r="K66" t="s">
        <v>46</v>
      </c>
      <c r="L66" t="s">
        <v>18</v>
      </c>
      <c r="M66" s="3">
        <v>2350000</v>
      </c>
      <c r="N66" s="3">
        <v>94000</v>
      </c>
      <c r="O66" s="3">
        <f t="shared" si="0"/>
        <v>3840.6537282941777</v>
      </c>
      <c r="P66" s="14">
        <f t="shared" si="1"/>
        <v>2601.0105202574446</v>
      </c>
      <c r="R66" s="1" t="s">
        <v>195</v>
      </c>
      <c r="S66" s="1" t="s">
        <v>196</v>
      </c>
      <c r="T66" s="1" t="s">
        <v>297</v>
      </c>
    </row>
    <row r="67" spans="1:20" ht="25.5">
      <c r="A67">
        <v>64</v>
      </c>
      <c r="B67">
        <v>1</v>
      </c>
      <c r="C67" s="1" t="s">
        <v>298</v>
      </c>
      <c r="D67" s="1" t="s">
        <v>299</v>
      </c>
      <c r="E67" t="s">
        <v>300</v>
      </c>
      <c r="F67" t="s">
        <v>10</v>
      </c>
      <c r="G67">
        <v>24.9</v>
      </c>
      <c r="H67">
        <v>14.2</v>
      </c>
      <c r="I67">
        <v>5.1</v>
      </c>
      <c r="J67" t="s">
        <v>13</v>
      </c>
      <c r="K67" t="s">
        <v>46</v>
      </c>
      <c r="L67" t="s">
        <v>23</v>
      </c>
      <c r="M67" s="3">
        <v>2350000</v>
      </c>
      <c r="N67" s="3">
        <v>94377.51004016065</v>
      </c>
      <c r="O67" s="3">
        <f t="shared" si="0"/>
        <v>3856.078040456002</v>
      </c>
      <c r="P67" s="14">
        <f t="shared" si="1"/>
        <v>2611.4563456400047</v>
      </c>
      <c r="R67" s="1" t="s">
        <v>115</v>
      </c>
      <c r="S67" s="1" t="s">
        <v>146</v>
      </c>
      <c r="T67" s="1" t="s">
        <v>301</v>
      </c>
    </row>
    <row r="68" spans="1:20" ht="25.5">
      <c r="A68">
        <v>65</v>
      </c>
      <c r="B68">
        <v>1</v>
      </c>
      <c r="C68" s="1" t="s">
        <v>302</v>
      </c>
      <c r="D68" s="1" t="s">
        <v>235</v>
      </c>
      <c r="E68" t="s">
        <v>166</v>
      </c>
      <c r="F68" t="s">
        <v>10</v>
      </c>
      <c r="G68">
        <v>25</v>
      </c>
      <c r="H68">
        <v>4</v>
      </c>
      <c r="I68">
        <v>5</v>
      </c>
      <c r="J68" t="s">
        <v>13</v>
      </c>
      <c r="K68" t="s">
        <v>46</v>
      </c>
      <c r="L68" t="s">
        <v>18</v>
      </c>
      <c r="M68" s="3">
        <v>2350000</v>
      </c>
      <c r="N68" s="3">
        <v>94000</v>
      </c>
      <c r="O68" s="3">
        <f t="shared" si="0"/>
        <v>3840.6537282941777</v>
      </c>
      <c r="P68" s="14">
        <f t="shared" si="1"/>
        <v>2601.0105202574446</v>
      </c>
      <c r="R68" s="1" t="s">
        <v>195</v>
      </c>
      <c r="S68" s="1" t="s">
        <v>196</v>
      </c>
      <c r="T68" s="1" t="s">
        <v>303</v>
      </c>
    </row>
    <row r="69" spans="1:20" ht="25.5">
      <c r="A69">
        <v>66</v>
      </c>
      <c r="B69">
        <v>1</v>
      </c>
      <c r="C69" s="1" t="s">
        <v>220</v>
      </c>
      <c r="D69" s="1" t="s">
        <v>219</v>
      </c>
      <c r="E69" t="s">
        <v>2</v>
      </c>
      <c r="F69" t="s">
        <v>10</v>
      </c>
      <c r="G69">
        <v>27.1</v>
      </c>
      <c r="H69">
        <v>19.1</v>
      </c>
      <c r="I69">
        <v>0</v>
      </c>
      <c r="J69" t="s">
        <v>13</v>
      </c>
      <c r="K69" t="s">
        <v>14</v>
      </c>
      <c r="L69" t="s">
        <v>17</v>
      </c>
      <c r="M69" s="3">
        <v>2363000</v>
      </c>
      <c r="N69" s="3">
        <v>87195.57195571956</v>
      </c>
      <c r="O69" s="3">
        <f aca="true" t="shared" si="2" ref="O69:O132">N69/$U$2</f>
        <v>3562.6382821540165</v>
      </c>
      <c r="P69" s="14">
        <f aca="true" t="shared" si="3" ref="P69:P132">N69/$V$2</f>
        <v>2412.7297869860804</v>
      </c>
      <c r="Q69" t="s">
        <v>24</v>
      </c>
      <c r="R69" s="1" t="s">
        <v>26</v>
      </c>
      <c r="S69" s="1" t="s">
        <v>32</v>
      </c>
      <c r="T69" s="1" t="s">
        <v>86</v>
      </c>
    </row>
    <row r="70" spans="1:20" ht="25.5">
      <c r="A70">
        <v>67</v>
      </c>
      <c r="B70">
        <v>1</v>
      </c>
      <c r="C70" s="1" t="s">
        <v>242</v>
      </c>
      <c r="D70" s="1" t="s">
        <v>99</v>
      </c>
      <c r="E70" t="s">
        <v>4</v>
      </c>
      <c r="F70" t="s">
        <v>10</v>
      </c>
      <c r="G70">
        <v>36.7</v>
      </c>
      <c r="H70">
        <v>15.8</v>
      </c>
      <c r="I70">
        <v>9.1</v>
      </c>
      <c r="J70" t="s">
        <v>13</v>
      </c>
      <c r="K70" t="s">
        <v>46</v>
      </c>
      <c r="L70" t="s">
        <v>15</v>
      </c>
      <c r="M70" s="3">
        <v>2398381.7</v>
      </c>
      <c r="N70" s="3">
        <v>65351</v>
      </c>
      <c r="O70" s="3">
        <f t="shared" si="2"/>
        <v>2670.1123595505615</v>
      </c>
      <c r="P70" s="14">
        <f t="shared" si="3"/>
        <v>1808.2833883972794</v>
      </c>
      <c r="Q70" t="s">
        <v>24</v>
      </c>
      <c r="R70" s="1" t="s">
        <v>211</v>
      </c>
      <c r="S70" s="1" t="s">
        <v>212</v>
      </c>
      <c r="T70" s="1" t="s">
        <v>213</v>
      </c>
    </row>
    <row r="71" spans="1:20" ht="25.5">
      <c r="A71">
        <v>68</v>
      </c>
      <c r="B71">
        <v>1</v>
      </c>
      <c r="C71" s="1" t="s">
        <v>304</v>
      </c>
      <c r="D71" s="1" t="s">
        <v>305</v>
      </c>
      <c r="E71" t="s">
        <v>306</v>
      </c>
      <c r="F71" t="s">
        <v>10</v>
      </c>
      <c r="G71">
        <v>33</v>
      </c>
      <c r="H71">
        <v>17.8</v>
      </c>
      <c r="I71">
        <v>8.1</v>
      </c>
      <c r="J71" t="s">
        <v>13</v>
      </c>
      <c r="K71" t="s">
        <v>46</v>
      </c>
      <c r="L71" t="s">
        <v>23</v>
      </c>
      <c r="M71" s="3">
        <v>2400000</v>
      </c>
      <c r="N71" s="3">
        <v>72727.27272727272</v>
      </c>
      <c r="O71" s="3">
        <f t="shared" si="2"/>
        <v>2971.4922462624195</v>
      </c>
      <c r="P71" s="14">
        <f t="shared" si="3"/>
        <v>2012.3872497156242</v>
      </c>
      <c r="R71" s="1" t="s">
        <v>28</v>
      </c>
      <c r="S71" s="1" t="s">
        <v>307</v>
      </c>
      <c r="T71" s="1" t="s">
        <v>308</v>
      </c>
    </row>
    <row r="72" spans="1:20" ht="25.5">
      <c r="A72">
        <v>69</v>
      </c>
      <c r="B72">
        <v>1</v>
      </c>
      <c r="C72" s="1" t="s">
        <v>220</v>
      </c>
      <c r="D72" s="1" t="s">
        <v>219</v>
      </c>
      <c r="E72" t="s">
        <v>221</v>
      </c>
      <c r="F72" t="s">
        <v>10</v>
      </c>
      <c r="G72">
        <v>34.9</v>
      </c>
      <c r="H72">
        <v>17.3</v>
      </c>
      <c r="I72">
        <v>8.8</v>
      </c>
      <c r="J72" t="s">
        <v>13</v>
      </c>
      <c r="K72" t="s">
        <v>14</v>
      </c>
      <c r="L72" t="s">
        <v>17</v>
      </c>
      <c r="M72" s="3">
        <v>2432000</v>
      </c>
      <c r="N72" s="3">
        <v>69684.81375358166</v>
      </c>
      <c r="O72" s="3">
        <f t="shared" si="2"/>
        <v>2847.18340157637</v>
      </c>
      <c r="P72" s="14">
        <f t="shared" si="3"/>
        <v>1928.2014220770911</v>
      </c>
      <c r="Q72" t="s">
        <v>24</v>
      </c>
      <c r="R72" s="1" t="s">
        <v>26</v>
      </c>
      <c r="S72" s="1" t="s">
        <v>32</v>
      </c>
      <c r="T72" s="1" t="s">
        <v>86</v>
      </c>
    </row>
    <row r="73" spans="1:20" ht="25.5">
      <c r="A73">
        <v>70</v>
      </c>
      <c r="B73">
        <v>1</v>
      </c>
      <c r="C73" s="1" t="s">
        <v>309</v>
      </c>
      <c r="D73" s="1" t="s">
        <v>310</v>
      </c>
      <c r="E73" t="s">
        <v>311</v>
      </c>
      <c r="F73" t="s">
        <v>10</v>
      </c>
      <c r="G73">
        <v>31.1</v>
      </c>
      <c r="H73">
        <v>22.9</v>
      </c>
      <c r="I73">
        <v>1</v>
      </c>
      <c r="J73" t="s">
        <v>13</v>
      </c>
      <c r="K73" t="s">
        <v>46</v>
      </c>
      <c r="L73" t="s">
        <v>312</v>
      </c>
      <c r="M73" s="3">
        <v>2439000</v>
      </c>
      <c r="N73" s="3">
        <v>78424.43729903537</v>
      </c>
      <c r="O73" s="3">
        <f t="shared" si="2"/>
        <v>3204.2671010841827</v>
      </c>
      <c r="P73" s="14">
        <f t="shared" si="3"/>
        <v>2170.029643192142</v>
      </c>
      <c r="Q73" t="s">
        <v>14</v>
      </c>
      <c r="R73" s="1" t="s">
        <v>26</v>
      </c>
      <c r="S73" s="1" t="s">
        <v>32</v>
      </c>
      <c r="T73" s="1" t="s">
        <v>37</v>
      </c>
    </row>
    <row r="74" spans="1:20" ht="25.5">
      <c r="A74">
        <v>71</v>
      </c>
      <c r="B74">
        <v>1</v>
      </c>
      <c r="C74" s="1" t="s">
        <v>313</v>
      </c>
      <c r="D74" s="1" t="s">
        <v>157</v>
      </c>
      <c r="E74" t="s">
        <v>202</v>
      </c>
      <c r="F74" t="s">
        <v>10</v>
      </c>
      <c r="G74">
        <v>31.8</v>
      </c>
      <c r="H74">
        <v>23.2</v>
      </c>
      <c r="I74">
        <v>1</v>
      </c>
      <c r="J74" t="s">
        <v>13</v>
      </c>
      <c r="K74" t="s">
        <v>46</v>
      </c>
      <c r="L74" t="s">
        <v>312</v>
      </c>
      <c r="M74" s="3">
        <v>2439000</v>
      </c>
      <c r="N74" s="3">
        <v>76698.11320754717</v>
      </c>
      <c r="O74" s="3">
        <f t="shared" si="2"/>
        <v>3133.7329196137757</v>
      </c>
      <c r="P74" s="14">
        <f t="shared" si="3"/>
        <v>2122.26169507156</v>
      </c>
      <c r="Q74" t="s">
        <v>24</v>
      </c>
      <c r="R74" s="1" t="s">
        <v>26</v>
      </c>
      <c r="S74" s="1" t="s">
        <v>32</v>
      </c>
      <c r="T74" s="1" t="s">
        <v>86</v>
      </c>
    </row>
    <row r="75" spans="1:20" ht="25.5">
      <c r="A75">
        <v>72</v>
      </c>
      <c r="B75">
        <v>1</v>
      </c>
      <c r="C75" s="1" t="s">
        <v>309</v>
      </c>
      <c r="D75" s="1" t="s">
        <v>310</v>
      </c>
      <c r="E75" t="s">
        <v>314</v>
      </c>
      <c r="F75" t="s">
        <v>10</v>
      </c>
      <c r="G75">
        <v>31.1</v>
      </c>
      <c r="H75">
        <v>22.9</v>
      </c>
      <c r="I75">
        <v>1</v>
      </c>
      <c r="J75" t="s">
        <v>13</v>
      </c>
      <c r="K75" t="s">
        <v>46</v>
      </c>
      <c r="L75" t="s">
        <v>312</v>
      </c>
      <c r="M75" s="3">
        <v>2439000</v>
      </c>
      <c r="N75" s="3">
        <v>78424.43729903537</v>
      </c>
      <c r="O75" s="3">
        <f t="shared" si="2"/>
        <v>3204.2671010841827</v>
      </c>
      <c r="P75" s="14">
        <f t="shared" si="3"/>
        <v>2170.029643192142</v>
      </c>
      <c r="Q75" t="s">
        <v>14</v>
      </c>
      <c r="R75" s="1" t="s">
        <v>26</v>
      </c>
      <c r="S75" s="1" t="s">
        <v>32</v>
      </c>
      <c r="T75" s="1" t="s">
        <v>37</v>
      </c>
    </row>
    <row r="76" spans="1:20" ht="12.75">
      <c r="A76">
        <v>73</v>
      </c>
      <c r="B76">
        <v>1</v>
      </c>
      <c r="C76" s="1" t="s">
        <v>209</v>
      </c>
      <c r="D76" s="1" t="s">
        <v>210</v>
      </c>
      <c r="E76" t="s">
        <v>95</v>
      </c>
      <c r="F76" t="s">
        <v>10</v>
      </c>
      <c r="G76">
        <v>39.4</v>
      </c>
      <c r="H76">
        <v>18.2</v>
      </c>
      <c r="I76">
        <v>8.9</v>
      </c>
      <c r="J76" t="s">
        <v>13</v>
      </c>
      <c r="K76" t="s">
        <v>14</v>
      </c>
      <c r="M76" s="3">
        <v>2455408</v>
      </c>
      <c r="N76" s="3">
        <v>62320</v>
      </c>
      <c r="O76" s="3">
        <f t="shared" si="2"/>
        <v>2546.2717058222674</v>
      </c>
      <c r="P76" s="14">
        <f t="shared" si="3"/>
        <v>1724.4146342813185</v>
      </c>
      <c r="Q76" t="s">
        <v>14</v>
      </c>
      <c r="R76" s="1" t="s">
        <v>211</v>
      </c>
      <c r="S76" s="1" t="s">
        <v>212</v>
      </c>
      <c r="T76" s="1" t="s">
        <v>110</v>
      </c>
    </row>
    <row r="77" spans="1:20" ht="25.5">
      <c r="A77">
        <v>74</v>
      </c>
      <c r="B77">
        <v>1</v>
      </c>
      <c r="C77" s="1" t="s">
        <v>242</v>
      </c>
      <c r="D77" s="1" t="s">
        <v>99</v>
      </c>
      <c r="E77" t="s">
        <v>4</v>
      </c>
      <c r="F77" t="s">
        <v>10</v>
      </c>
      <c r="G77">
        <v>36.7</v>
      </c>
      <c r="H77">
        <v>15.8</v>
      </c>
      <c r="I77">
        <v>9.1</v>
      </c>
      <c r="J77" t="s">
        <v>13</v>
      </c>
      <c r="K77" t="s">
        <v>46</v>
      </c>
      <c r="L77" t="s">
        <v>15</v>
      </c>
      <c r="M77" s="3">
        <v>2490131.7</v>
      </c>
      <c r="N77" s="3">
        <v>67851</v>
      </c>
      <c r="O77" s="3">
        <f t="shared" si="2"/>
        <v>2772.2574055158325</v>
      </c>
      <c r="P77" s="14">
        <f t="shared" si="3"/>
        <v>1877.459200106254</v>
      </c>
      <c r="Q77" t="s">
        <v>24</v>
      </c>
      <c r="R77" s="1" t="s">
        <v>211</v>
      </c>
      <c r="S77" s="1" t="s">
        <v>212</v>
      </c>
      <c r="T77" s="1" t="s">
        <v>213</v>
      </c>
    </row>
    <row r="78" spans="1:20" ht="25.5">
      <c r="A78">
        <v>75</v>
      </c>
      <c r="B78">
        <v>1</v>
      </c>
      <c r="C78" s="1" t="s">
        <v>220</v>
      </c>
      <c r="D78" s="1" t="s">
        <v>219</v>
      </c>
      <c r="E78" t="s">
        <v>315</v>
      </c>
      <c r="F78" t="s">
        <v>10</v>
      </c>
      <c r="G78">
        <v>31.4</v>
      </c>
      <c r="H78">
        <v>14.7</v>
      </c>
      <c r="I78">
        <v>8</v>
      </c>
      <c r="J78" t="s">
        <v>13</v>
      </c>
      <c r="K78" t="s">
        <v>14</v>
      </c>
      <c r="L78" t="s">
        <v>17</v>
      </c>
      <c r="M78" s="3">
        <v>2492000</v>
      </c>
      <c r="N78" s="3">
        <v>79363.05732484077</v>
      </c>
      <c r="O78" s="3">
        <f t="shared" si="2"/>
        <v>3242.617255356109</v>
      </c>
      <c r="P78" s="14">
        <f t="shared" si="3"/>
        <v>2196.0015640606966</v>
      </c>
      <c r="Q78" t="s">
        <v>24</v>
      </c>
      <c r="R78" s="1" t="s">
        <v>26</v>
      </c>
      <c r="S78" s="1" t="s">
        <v>32</v>
      </c>
      <c r="T78" s="1" t="s">
        <v>86</v>
      </c>
    </row>
    <row r="79" spans="1:20" ht="25.5">
      <c r="A79">
        <v>76</v>
      </c>
      <c r="B79">
        <v>1</v>
      </c>
      <c r="C79" s="1" t="s">
        <v>220</v>
      </c>
      <c r="D79" s="1" t="s">
        <v>219</v>
      </c>
      <c r="E79" t="s">
        <v>316</v>
      </c>
      <c r="F79" t="s">
        <v>10</v>
      </c>
      <c r="G79">
        <v>31.4</v>
      </c>
      <c r="H79">
        <v>14.7</v>
      </c>
      <c r="I79">
        <v>8</v>
      </c>
      <c r="J79" t="s">
        <v>13</v>
      </c>
      <c r="K79" t="s">
        <v>14</v>
      </c>
      <c r="L79" t="s">
        <v>17</v>
      </c>
      <c r="M79" s="3">
        <v>2492000</v>
      </c>
      <c r="N79" s="3">
        <v>79363.05732484077</v>
      </c>
      <c r="O79" s="3">
        <f t="shared" si="2"/>
        <v>3242.617255356109</v>
      </c>
      <c r="P79" s="14">
        <f t="shared" si="3"/>
        <v>2196.0015640606966</v>
      </c>
      <c r="Q79" t="s">
        <v>24</v>
      </c>
      <c r="R79" s="1" t="s">
        <v>26</v>
      </c>
      <c r="S79" s="1" t="s">
        <v>32</v>
      </c>
      <c r="T79" s="1" t="s">
        <v>36</v>
      </c>
    </row>
    <row r="80" spans="1:20" ht="25.5">
      <c r="A80">
        <v>77</v>
      </c>
      <c r="B80">
        <v>1</v>
      </c>
      <c r="C80" s="1" t="s">
        <v>317</v>
      </c>
      <c r="D80" s="1" t="s">
        <v>318</v>
      </c>
      <c r="E80" t="s">
        <v>159</v>
      </c>
      <c r="F80" t="s">
        <v>319</v>
      </c>
      <c r="G80">
        <v>41.6</v>
      </c>
      <c r="H80">
        <v>18.7</v>
      </c>
      <c r="I80">
        <v>10.7</v>
      </c>
      <c r="J80" t="s">
        <v>13</v>
      </c>
      <c r="K80" t="s">
        <v>14</v>
      </c>
      <c r="L80" t="s">
        <v>19</v>
      </c>
      <c r="M80" s="3">
        <v>2500000</v>
      </c>
      <c r="N80" s="3">
        <v>60096.153846153844</v>
      </c>
      <c r="O80" s="3">
        <f t="shared" si="2"/>
        <v>2455.409758780545</v>
      </c>
      <c r="P80" s="14">
        <f t="shared" si="3"/>
        <v>1662.880089158043</v>
      </c>
      <c r="R80" s="1" t="s">
        <v>320</v>
      </c>
      <c r="S80" s="1" t="s">
        <v>321</v>
      </c>
      <c r="T80" s="1" t="s">
        <v>322</v>
      </c>
    </row>
    <row r="81" spans="1:20" ht="25.5">
      <c r="A81">
        <v>78</v>
      </c>
      <c r="B81">
        <v>1</v>
      </c>
      <c r="C81" s="1" t="s">
        <v>323</v>
      </c>
      <c r="D81" s="1" t="s">
        <v>231</v>
      </c>
      <c r="E81" t="s">
        <v>324</v>
      </c>
      <c r="F81" t="s">
        <v>10</v>
      </c>
      <c r="G81">
        <v>36.6</v>
      </c>
      <c r="H81">
        <v>15.2</v>
      </c>
      <c r="I81">
        <v>8.8</v>
      </c>
      <c r="J81" t="s">
        <v>13</v>
      </c>
      <c r="K81" t="s">
        <v>14</v>
      </c>
      <c r="L81" t="s">
        <v>23</v>
      </c>
      <c r="M81" s="3">
        <v>2500000</v>
      </c>
      <c r="N81" s="3">
        <v>68306.01092896174</v>
      </c>
      <c r="O81" s="3">
        <f t="shared" si="2"/>
        <v>2790.848250417231</v>
      </c>
      <c r="P81" s="14">
        <f t="shared" si="3"/>
        <v>1890.0495002452071</v>
      </c>
      <c r="R81" s="1" t="s">
        <v>325</v>
      </c>
      <c r="S81" s="1" t="s">
        <v>326</v>
      </c>
      <c r="T81" s="1" t="s">
        <v>327</v>
      </c>
    </row>
    <row r="82" spans="1:20" ht="25.5">
      <c r="A82">
        <v>79</v>
      </c>
      <c r="B82">
        <v>1</v>
      </c>
      <c r="C82" s="1" t="s">
        <v>93</v>
      </c>
      <c r="D82" s="1" t="s">
        <v>94</v>
      </c>
      <c r="E82" t="s">
        <v>90</v>
      </c>
      <c r="F82" t="s">
        <v>12</v>
      </c>
      <c r="G82">
        <v>39.6</v>
      </c>
      <c r="H82">
        <v>17.1</v>
      </c>
      <c r="I82">
        <v>9.1</v>
      </c>
      <c r="J82" t="s">
        <v>13</v>
      </c>
      <c r="K82" t="s">
        <v>46</v>
      </c>
      <c r="L82" t="s">
        <v>105</v>
      </c>
      <c r="M82" s="3">
        <v>2510000</v>
      </c>
      <c r="N82" s="3">
        <v>63383.83838383838</v>
      </c>
      <c r="O82" s="3">
        <f t="shared" si="2"/>
        <v>2589.738034068984</v>
      </c>
      <c r="P82" s="14">
        <f t="shared" si="3"/>
        <v>1753.851387772992</v>
      </c>
      <c r="R82" s="1" t="s">
        <v>96</v>
      </c>
      <c r="S82" s="1" t="s">
        <v>131</v>
      </c>
      <c r="T82" s="1" t="s">
        <v>139</v>
      </c>
    </row>
    <row r="83" spans="1:20" ht="25.5">
      <c r="A83">
        <v>80</v>
      </c>
      <c r="B83">
        <v>1</v>
      </c>
      <c r="C83" s="1" t="s">
        <v>313</v>
      </c>
      <c r="D83" s="1" t="s">
        <v>157</v>
      </c>
      <c r="E83" t="s">
        <v>328</v>
      </c>
      <c r="F83" t="s">
        <v>10</v>
      </c>
      <c r="G83">
        <v>31.1</v>
      </c>
      <c r="H83">
        <v>22.9</v>
      </c>
      <c r="I83">
        <v>1</v>
      </c>
      <c r="J83" t="s">
        <v>13</v>
      </c>
      <c r="K83" t="s">
        <v>46</v>
      </c>
      <c r="L83" t="s">
        <v>312</v>
      </c>
      <c r="M83" s="3">
        <v>2514000</v>
      </c>
      <c r="N83" s="3">
        <v>80836.01286173634</v>
      </c>
      <c r="O83" s="3">
        <f t="shared" si="2"/>
        <v>3302.799299764508</v>
      </c>
      <c r="P83" s="14">
        <f t="shared" si="3"/>
        <v>2236.7587220110886</v>
      </c>
      <c r="Q83" t="s">
        <v>24</v>
      </c>
      <c r="R83" s="1" t="s">
        <v>26</v>
      </c>
      <c r="S83" s="1" t="s">
        <v>32</v>
      </c>
      <c r="T83" s="1" t="s">
        <v>86</v>
      </c>
    </row>
    <row r="84" spans="1:20" ht="12.75">
      <c r="A84">
        <v>81</v>
      </c>
      <c r="B84">
        <v>1</v>
      </c>
      <c r="C84" s="1" t="s">
        <v>209</v>
      </c>
      <c r="D84" s="1" t="s">
        <v>210</v>
      </c>
      <c r="E84" t="s">
        <v>95</v>
      </c>
      <c r="F84" t="s">
        <v>10</v>
      </c>
      <c r="G84">
        <v>39.4</v>
      </c>
      <c r="H84">
        <v>18.2</v>
      </c>
      <c r="I84">
        <v>8.9</v>
      </c>
      <c r="J84" t="s">
        <v>13</v>
      </c>
      <c r="K84" t="s">
        <v>14</v>
      </c>
      <c r="M84" s="3">
        <v>2514508</v>
      </c>
      <c r="N84" s="3">
        <v>63820</v>
      </c>
      <c r="O84" s="3">
        <f t="shared" si="2"/>
        <v>2607.55873340143</v>
      </c>
      <c r="P84" s="14">
        <f t="shared" si="3"/>
        <v>1765.9201213067033</v>
      </c>
      <c r="Q84" t="s">
        <v>14</v>
      </c>
      <c r="R84" s="1" t="s">
        <v>211</v>
      </c>
      <c r="S84" s="1" t="s">
        <v>212</v>
      </c>
      <c r="T84" s="1" t="s">
        <v>110</v>
      </c>
    </row>
    <row r="85" spans="1:20" ht="25.5">
      <c r="A85">
        <v>82</v>
      </c>
      <c r="B85">
        <v>1</v>
      </c>
      <c r="C85" s="1" t="s">
        <v>220</v>
      </c>
      <c r="D85" s="1" t="s">
        <v>219</v>
      </c>
      <c r="E85" t="s">
        <v>2</v>
      </c>
      <c r="F85" t="s">
        <v>10</v>
      </c>
      <c r="G85">
        <v>31.5</v>
      </c>
      <c r="H85">
        <v>13.9</v>
      </c>
      <c r="I85">
        <v>8</v>
      </c>
      <c r="J85" t="s">
        <v>13</v>
      </c>
      <c r="K85" t="s">
        <v>14</v>
      </c>
      <c r="L85" t="s">
        <v>17</v>
      </c>
      <c r="M85" s="3">
        <v>2545000</v>
      </c>
      <c r="N85" s="3">
        <v>80793.6507936508</v>
      </c>
      <c r="O85" s="3">
        <f t="shared" si="2"/>
        <v>3301.0684696077956</v>
      </c>
      <c r="P85" s="14">
        <f t="shared" si="3"/>
        <v>2235.586549832893</v>
      </c>
      <c r="Q85" t="s">
        <v>24</v>
      </c>
      <c r="R85" s="1" t="s">
        <v>26</v>
      </c>
      <c r="S85" s="1" t="s">
        <v>32</v>
      </c>
      <c r="T85" s="1" t="s">
        <v>86</v>
      </c>
    </row>
    <row r="86" spans="1:20" ht="25.5">
      <c r="A86">
        <v>83</v>
      </c>
      <c r="B86">
        <v>1</v>
      </c>
      <c r="C86" s="1" t="s">
        <v>220</v>
      </c>
      <c r="D86" s="1" t="s">
        <v>219</v>
      </c>
      <c r="E86" t="s">
        <v>221</v>
      </c>
      <c r="F86" t="s">
        <v>10</v>
      </c>
      <c r="G86">
        <v>34.3</v>
      </c>
      <c r="H86">
        <v>15.1</v>
      </c>
      <c r="I86">
        <v>9.8</v>
      </c>
      <c r="J86" t="s">
        <v>13</v>
      </c>
      <c r="K86" t="s">
        <v>14</v>
      </c>
      <c r="L86" t="s">
        <v>17</v>
      </c>
      <c r="M86" s="3">
        <v>2551000</v>
      </c>
      <c r="N86" s="3">
        <v>74373.17784256561</v>
      </c>
      <c r="O86" s="3">
        <f t="shared" si="2"/>
        <v>3038.740667724846</v>
      </c>
      <c r="P86" s="14">
        <f t="shared" si="3"/>
        <v>2057.9299786541596</v>
      </c>
      <c r="Q86" t="s">
        <v>24</v>
      </c>
      <c r="R86" s="1" t="s">
        <v>26</v>
      </c>
      <c r="S86" s="1" t="s">
        <v>32</v>
      </c>
      <c r="T86" s="1" t="s">
        <v>86</v>
      </c>
    </row>
    <row r="87" spans="1:20" ht="25.5">
      <c r="A87">
        <v>84</v>
      </c>
      <c r="B87">
        <v>1</v>
      </c>
      <c r="C87" s="1" t="s">
        <v>220</v>
      </c>
      <c r="D87" s="1" t="s">
        <v>219</v>
      </c>
      <c r="E87" t="s">
        <v>221</v>
      </c>
      <c r="F87" t="s">
        <v>10</v>
      </c>
      <c r="G87">
        <v>35.5</v>
      </c>
      <c r="H87">
        <v>14.4</v>
      </c>
      <c r="I87">
        <v>9.6</v>
      </c>
      <c r="J87" t="s">
        <v>13</v>
      </c>
      <c r="K87" t="s">
        <v>46</v>
      </c>
      <c r="L87" t="s">
        <v>17</v>
      </c>
      <c r="M87" s="3">
        <v>2555000</v>
      </c>
      <c r="N87" s="3">
        <v>71971.8309859155</v>
      </c>
      <c r="O87" s="3">
        <f t="shared" si="2"/>
        <v>2940.6263937044123</v>
      </c>
      <c r="P87" s="14">
        <f t="shared" si="3"/>
        <v>1991.4839314527335</v>
      </c>
      <c r="Q87" t="s">
        <v>24</v>
      </c>
      <c r="R87" s="1" t="s">
        <v>26</v>
      </c>
      <c r="S87" s="1" t="s">
        <v>32</v>
      </c>
      <c r="T87" s="1" t="s">
        <v>86</v>
      </c>
    </row>
    <row r="88" spans="1:20" ht="25.5">
      <c r="A88">
        <v>85</v>
      </c>
      <c r="B88">
        <v>1</v>
      </c>
      <c r="C88" s="1" t="s">
        <v>220</v>
      </c>
      <c r="D88" s="1" t="s">
        <v>219</v>
      </c>
      <c r="E88" t="s">
        <v>288</v>
      </c>
      <c r="F88" t="s">
        <v>10</v>
      </c>
      <c r="G88">
        <v>34.9</v>
      </c>
      <c r="H88">
        <v>14.4</v>
      </c>
      <c r="I88">
        <v>9.3</v>
      </c>
      <c r="J88" t="s">
        <v>13</v>
      </c>
      <c r="K88" t="s">
        <v>14</v>
      </c>
      <c r="L88" t="s">
        <v>17</v>
      </c>
      <c r="M88" s="3">
        <v>2563000</v>
      </c>
      <c r="N88" s="3">
        <v>73438.39541547278</v>
      </c>
      <c r="O88" s="3">
        <f t="shared" si="2"/>
        <v>3000.5473101316766</v>
      </c>
      <c r="P88" s="14">
        <f t="shared" si="3"/>
        <v>2032.0642453879873</v>
      </c>
      <c r="Q88" t="s">
        <v>24</v>
      </c>
      <c r="R88" s="1" t="s">
        <v>26</v>
      </c>
      <c r="S88" s="1" t="s">
        <v>32</v>
      </c>
      <c r="T88" s="1" t="s">
        <v>86</v>
      </c>
    </row>
    <row r="89" spans="1:20" ht="25.5">
      <c r="A89">
        <v>86</v>
      </c>
      <c r="B89">
        <v>1</v>
      </c>
      <c r="C89" s="1" t="s">
        <v>220</v>
      </c>
      <c r="D89" s="1" t="s">
        <v>219</v>
      </c>
      <c r="E89" t="s">
        <v>290</v>
      </c>
      <c r="F89" t="s">
        <v>10</v>
      </c>
      <c r="G89">
        <v>34.9</v>
      </c>
      <c r="H89">
        <v>14.4</v>
      </c>
      <c r="I89">
        <v>9.3</v>
      </c>
      <c r="J89" t="s">
        <v>13</v>
      </c>
      <c r="K89" t="s">
        <v>14</v>
      </c>
      <c r="L89" t="s">
        <v>17</v>
      </c>
      <c r="M89" s="3">
        <v>2563000</v>
      </c>
      <c r="N89" s="3">
        <v>73438.39541547278</v>
      </c>
      <c r="O89" s="3">
        <f t="shared" si="2"/>
        <v>3000.5473101316766</v>
      </c>
      <c r="P89" s="14">
        <f t="shared" si="3"/>
        <v>2032.0642453879873</v>
      </c>
      <c r="Q89" t="s">
        <v>24</v>
      </c>
      <c r="R89" s="1" t="s">
        <v>26</v>
      </c>
      <c r="S89" s="1" t="s">
        <v>32</v>
      </c>
      <c r="T89" s="1" t="s">
        <v>36</v>
      </c>
    </row>
    <row r="90" spans="1:20" ht="25.5">
      <c r="A90">
        <v>87</v>
      </c>
      <c r="B90">
        <v>1</v>
      </c>
      <c r="C90" s="1" t="s">
        <v>313</v>
      </c>
      <c r="D90" s="1" t="s">
        <v>157</v>
      </c>
      <c r="E90" t="s">
        <v>329</v>
      </c>
      <c r="F90" t="s">
        <v>10</v>
      </c>
      <c r="G90">
        <v>31.2</v>
      </c>
      <c r="H90">
        <v>23</v>
      </c>
      <c r="I90">
        <v>1</v>
      </c>
      <c r="J90" t="s">
        <v>13</v>
      </c>
      <c r="K90" t="s">
        <v>46</v>
      </c>
      <c r="L90" t="s">
        <v>312</v>
      </c>
      <c r="M90" s="3">
        <v>2571000</v>
      </c>
      <c r="N90" s="3">
        <v>82403.84615384616</v>
      </c>
      <c r="O90" s="3">
        <f t="shared" si="2"/>
        <v>3366.8578612398837</v>
      </c>
      <c r="P90" s="14">
        <f t="shared" si="3"/>
        <v>2280.1411782535088</v>
      </c>
      <c r="Q90" t="s">
        <v>24</v>
      </c>
      <c r="R90" s="1" t="s">
        <v>26</v>
      </c>
      <c r="S90" s="1" t="s">
        <v>32</v>
      </c>
      <c r="T90" s="1" t="s">
        <v>86</v>
      </c>
    </row>
    <row r="91" spans="1:20" ht="25.5">
      <c r="A91">
        <v>88</v>
      </c>
      <c r="B91">
        <v>1</v>
      </c>
      <c r="C91" s="1" t="s">
        <v>220</v>
      </c>
      <c r="D91" s="1" t="s">
        <v>219</v>
      </c>
      <c r="E91" t="s">
        <v>2</v>
      </c>
      <c r="F91" t="s">
        <v>10</v>
      </c>
      <c r="G91">
        <v>32.2</v>
      </c>
      <c r="H91">
        <v>15.3</v>
      </c>
      <c r="I91">
        <v>8.5</v>
      </c>
      <c r="J91" t="s">
        <v>13</v>
      </c>
      <c r="K91" t="s">
        <v>14</v>
      </c>
      <c r="L91" t="s">
        <v>17</v>
      </c>
      <c r="M91" s="3">
        <v>2575000</v>
      </c>
      <c r="N91" s="3">
        <v>79968.94409937887</v>
      </c>
      <c r="O91" s="3">
        <f t="shared" si="2"/>
        <v>3267.3725883300867</v>
      </c>
      <c r="P91" s="14">
        <f t="shared" si="3"/>
        <v>2212.766647833659</v>
      </c>
      <c r="Q91" t="s">
        <v>24</v>
      </c>
      <c r="R91" s="1" t="s">
        <v>26</v>
      </c>
      <c r="S91" s="1" t="s">
        <v>32</v>
      </c>
      <c r="T91" s="1" t="s">
        <v>86</v>
      </c>
    </row>
    <row r="92" spans="1:20" ht="25.5">
      <c r="A92">
        <v>89</v>
      </c>
      <c r="B92">
        <v>1</v>
      </c>
      <c r="C92" s="1" t="s">
        <v>313</v>
      </c>
      <c r="D92" s="1" t="s">
        <v>157</v>
      </c>
      <c r="E92" t="s">
        <v>330</v>
      </c>
      <c r="F92" t="s">
        <v>10</v>
      </c>
      <c r="G92">
        <v>31.2</v>
      </c>
      <c r="H92">
        <v>22.9</v>
      </c>
      <c r="I92">
        <v>1</v>
      </c>
      <c r="J92" t="s">
        <v>13</v>
      </c>
      <c r="K92" t="s">
        <v>46</v>
      </c>
      <c r="L92" t="s">
        <v>312</v>
      </c>
      <c r="M92" s="3">
        <v>2590000</v>
      </c>
      <c r="N92" s="3">
        <v>83012.82051282052</v>
      </c>
      <c r="O92" s="3">
        <f t="shared" si="2"/>
        <v>3391.7393467955267</v>
      </c>
      <c r="P92" s="14">
        <f t="shared" si="3"/>
        <v>2296.99169649031</v>
      </c>
      <c r="Q92" t="s">
        <v>24</v>
      </c>
      <c r="R92" s="1" t="s">
        <v>26</v>
      </c>
      <c r="S92" s="1" t="s">
        <v>32</v>
      </c>
      <c r="T92" s="1" t="s">
        <v>86</v>
      </c>
    </row>
    <row r="93" spans="1:20" ht="25.5">
      <c r="A93">
        <v>90</v>
      </c>
      <c r="B93">
        <v>1</v>
      </c>
      <c r="C93" s="1" t="s">
        <v>313</v>
      </c>
      <c r="D93" s="1" t="s">
        <v>157</v>
      </c>
      <c r="E93" t="s">
        <v>331</v>
      </c>
      <c r="F93" t="s">
        <v>10</v>
      </c>
      <c r="G93">
        <v>31.2</v>
      </c>
      <c r="H93">
        <v>22.9</v>
      </c>
      <c r="I93">
        <v>1</v>
      </c>
      <c r="J93" t="s">
        <v>13</v>
      </c>
      <c r="K93" t="s">
        <v>46</v>
      </c>
      <c r="L93" t="s">
        <v>312</v>
      </c>
      <c r="M93" s="3">
        <v>2590000</v>
      </c>
      <c r="N93" s="3">
        <v>83012.82051282052</v>
      </c>
      <c r="O93" s="3">
        <f t="shared" si="2"/>
        <v>3391.7393467955267</v>
      </c>
      <c r="P93" s="14">
        <f t="shared" si="3"/>
        <v>2296.99169649031</v>
      </c>
      <c r="Q93" t="s">
        <v>24</v>
      </c>
      <c r="R93" s="1" t="s">
        <v>26</v>
      </c>
      <c r="S93" s="1" t="s">
        <v>32</v>
      </c>
      <c r="T93" s="1" t="s">
        <v>36</v>
      </c>
    </row>
    <row r="94" spans="1:20" ht="25.5">
      <c r="A94">
        <v>91</v>
      </c>
      <c r="B94">
        <v>1</v>
      </c>
      <c r="C94" s="1" t="s">
        <v>313</v>
      </c>
      <c r="D94" s="1" t="s">
        <v>157</v>
      </c>
      <c r="E94" t="s">
        <v>332</v>
      </c>
      <c r="F94" t="s">
        <v>10</v>
      </c>
      <c r="G94">
        <v>31.2</v>
      </c>
      <c r="H94">
        <v>22.9</v>
      </c>
      <c r="I94">
        <v>1</v>
      </c>
      <c r="J94" t="s">
        <v>13</v>
      </c>
      <c r="K94" t="s">
        <v>46</v>
      </c>
      <c r="L94" t="s">
        <v>312</v>
      </c>
      <c r="M94" s="3">
        <v>2592000</v>
      </c>
      <c r="N94" s="3">
        <v>83076.92307692308</v>
      </c>
      <c r="O94" s="3">
        <f t="shared" si="2"/>
        <v>3394.3584505382255</v>
      </c>
      <c r="P94" s="14">
        <f t="shared" si="3"/>
        <v>2298.7654352520785</v>
      </c>
      <c r="Q94" t="s">
        <v>24</v>
      </c>
      <c r="R94" s="1" t="s">
        <v>26</v>
      </c>
      <c r="S94" s="1" t="s">
        <v>32</v>
      </c>
      <c r="T94" s="1" t="s">
        <v>86</v>
      </c>
    </row>
    <row r="95" spans="1:20" ht="25.5">
      <c r="A95">
        <v>92</v>
      </c>
      <c r="B95">
        <v>1</v>
      </c>
      <c r="C95" s="1" t="s">
        <v>313</v>
      </c>
      <c r="D95" s="1" t="s">
        <v>157</v>
      </c>
      <c r="E95" t="s">
        <v>333</v>
      </c>
      <c r="F95" t="s">
        <v>10</v>
      </c>
      <c r="G95">
        <v>31.2</v>
      </c>
      <c r="H95">
        <v>23</v>
      </c>
      <c r="I95">
        <v>1</v>
      </c>
      <c r="J95" t="s">
        <v>13</v>
      </c>
      <c r="K95" t="s">
        <v>46</v>
      </c>
      <c r="L95" t="s">
        <v>312</v>
      </c>
      <c r="M95" s="3">
        <v>2592000</v>
      </c>
      <c r="N95" s="3">
        <v>83076.92307692308</v>
      </c>
      <c r="O95" s="3">
        <f t="shared" si="2"/>
        <v>3394.3584505382255</v>
      </c>
      <c r="P95" s="14">
        <f t="shared" si="3"/>
        <v>2298.7654352520785</v>
      </c>
      <c r="Q95" t="s">
        <v>24</v>
      </c>
      <c r="R95" s="1" t="s">
        <v>26</v>
      </c>
      <c r="S95" s="1" t="s">
        <v>32</v>
      </c>
      <c r="T95" s="1" t="s">
        <v>86</v>
      </c>
    </row>
    <row r="96" spans="1:20" ht="25.5">
      <c r="A96">
        <v>93</v>
      </c>
      <c r="B96">
        <v>1</v>
      </c>
      <c r="C96" s="1" t="s">
        <v>313</v>
      </c>
      <c r="D96" s="1" t="s">
        <v>157</v>
      </c>
      <c r="E96" t="s">
        <v>334</v>
      </c>
      <c r="F96" t="s">
        <v>10</v>
      </c>
      <c r="G96">
        <v>31.2</v>
      </c>
      <c r="H96">
        <v>22.9</v>
      </c>
      <c r="I96">
        <v>1</v>
      </c>
      <c r="J96" t="s">
        <v>13</v>
      </c>
      <c r="K96" t="s">
        <v>46</v>
      </c>
      <c r="L96" t="s">
        <v>312</v>
      </c>
      <c r="M96" s="3">
        <v>2592000</v>
      </c>
      <c r="N96" s="3">
        <v>83076.92307692308</v>
      </c>
      <c r="O96" s="3">
        <f t="shared" si="2"/>
        <v>3394.3584505382255</v>
      </c>
      <c r="P96" s="14">
        <f t="shared" si="3"/>
        <v>2298.7654352520785</v>
      </c>
      <c r="Q96" t="s">
        <v>24</v>
      </c>
      <c r="R96" s="1" t="s">
        <v>26</v>
      </c>
      <c r="S96" s="1" t="s">
        <v>32</v>
      </c>
      <c r="T96" s="1" t="s">
        <v>36</v>
      </c>
    </row>
    <row r="97" spans="1:20" ht="25.5">
      <c r="A97">
        <v>94</v>
      </c>
      <c r="B97">
        <v>1</v>
      </c>
      <c r="C97" s="1" t="s">
        <v>119</v>
      </c>
      <c r="D97" s="1" t="s">
        <v>335</v>
      </c>
      <c r="E97" t="s">
        <v>336</v>
      </c>
      <c r="F97" t="s">
        <v>10</v>
      </c>
      <c r="G97">
        <v>46</v>
      </c>
      <c r="H97">
        <v>19</v>
      </c>
      <c r="I97">
        <v>13</v>
      </c>
      <c r="J97" t="s">
        <v>13</v>
      </c>
      <c r="K97" t="s">
        <v>14</v>
      </c>
      <c r="L97" t="s">
        <v>17</v>
      </c>
      <c r="M97" s="3">
        <v>2600000</v>
      </c>
      <c r="N97" s="3">
        <v>56521.739130434784</v>
      </c>
      <c r="O97" s="3">
        <f t="shared" si="2"/>
        <v>2309.36625660612</v>
      </c>
      <c r="P97" s="14">
        <f t="shared" si="3"/>
        <v>1563.9748734202951</v>
      </c>
      <c r="R97" s="1" t="s">
        <v>337</v>
      </c>
      <c r="S97" s="1" t="s">
        <v>338</v>
      </c>
      <c r="T97" s="1" t="s">
        <v>339</v>
      </c>
    </row>
    <row r="98" spans="1:20" ht="25.5">
      <c r="A98">
        <v>95</v>
      </c>
      <c r="B98">
        <v>1</v>
      </c>
      <c r="C98" s="1" t="s">
        <v>201</v>
      </c>
      <c r="D98" s="1" t="s">
        <v>94</v>
      </c>
      <c r="E98" t="s">
        <v>340</v>
      </c>
      <c r="F98" t="s">
        <v>10</v>
      </c>
      <c r="G98">
        <v>42.2</v>
      </c>
      <c r="H98">
        <v>22.2</v>
      </c>
      <c r="I98">
        <v>9.1</v>
      </c>
      <c r="J98" t="s">
        <v>13</v>
      </c>
      <c r="K98" t="s">
        <v>341</v>
      </c>
      <c r="L98" t="s">
        <v>18</v>
      </c>
      <c r="M98" s="3">
        <v>2600000</v>
      </c>
      <c r="N98" s="3">
        <v>61611.37440758293</v>
      </c>
      <c r="O98" s="3">
        <f t="shared" si="2"/>
        <v>2517.318668338424</v>
      </c>
      <c r="P98" s="14">
        <f t="shared" si="3"/>
        <v>1704.8067340600371</v>
      </c>
      <c r="R98" s="1" t="s">
        <v>342</v>
      </c>
      <c r="S98" s="1" t="s">
        <v>343</v>
      </c>
      <c r="T98" s="1" t="s">
        <v>344</v>
      </c>
    </row>
    <row r="99" spans="1:20" ht="25.5">
      <c r="A99">
        <v>96</v>
      </c>
      <c r="B99">
        <v>1</v>
      </c>
      <c r="C99" s="1" t="s">
        <v>287</v>
      </c>
      <c r="D99" s="1" t="s">
        <v>235</v>
      </c>
      <c r="E99" t="s">
        <v>106</v>
      </c>
      <c r="F99" t="s">
        <v>10</v>
      </c>
      <c r="G99">
        <v>37.5</v>
      </c>
      <c r="H99">
        <v>16.1</v>
      </c>
      <c r="I99">
        <v>9</v>
      </c>
      <c r="J99" t="s">
        <v>13</v>
      </c>
      <c r="K99" t="s">
        <v>46</v>
      </c>
      <c r="L99" t="s">
        <v>19</v>
      </c>
      <c r="M99" s="3">
        <v>2600000</v>
      </c>
      <c r="N99" s="3">
        <v>69333.33333333333</v>
      </c>
      <c r="O99" s="3">
        <f t="shared" si="2"/>
        <v>2832.822608103507</v>
      </c>
      <c r="P99" s="14">
        <f t="shared" si="3"/>
        <v>1918.4758447288953</v>
      </c>
      <c r="R99" s="1" t="s">
        <v>25</v>
      </c>
      <c r="S99" s="1" t="s">
        <v>51</v>
      </c>
      <c r="T99" s="1" t="s">
        <v>200</v>
      </c>
    </row>
    <row r="100" spans="1:20" ht="25.5">
      <c r="A100">
        <v>97</v>
      </c>
      <c r="B100">
        <v>1</v>
      </c>
      <c r="C100" s="1" t="s">
        <v>222</v>
      </c>
      <c r="D100" s="1" t="s">
        <v>91</v>
      </c>
      <c r="E100" t="s">
        <v>102</v>
      </c>
      <c r="F100" t="s">
        <v>10</v>
      </c>
      <c r="G100">
        <v>32</v>
      </c>
      <c r="H100">
        <v>15.8</v>
      </c>
      <c r="I100">
        <v>8.3</v>
      </c>
      <c r="J100" t="s">
        <v>13</v>
      </c>
      <c r="K100" t="s">
        <v>14</v>
      </c>
      <c r="L100" t="s">
        <v>17</v>
      </c>
      <c r="M100" s="3">
        <v>2600000</v>
      </c>
      <c r="N100" s="3">
        <v>81250</v>
      </c>
      <c r="O100" s="3">
        <f t="shared" si="2"/>
        <v>3319.713993871297</v>
      </c>
      <c r="P100" s="14">
        <f t="shared" si="3"/>
        <v>2248.2138805416744</v>
      </c>
      <c r="R100" s="1" t="s">
        <v>162</v>
      </c>
      <c r="S100" s="1" t="s">
        <v>163</v>
      </c>
      <c r="T100" s="1" t="s">
        <v>164</v>
      </c>
    </row>
    <row r="101" spans="1:20" ht="25.5">
      <c r="A101">
        <v>98</v>
      </c>
      <c r="B101">
        <v>1</v>
      </c>
      <c r="C101" s="1" t="s">
        <v>93</v>
      </c>
      <c r="D101" s="1" t="s">
        <v>94</v>
      </c>
      <c r="E101" t="s">
        <v>106</v>
      </c>
      <c r="F101" t="s">
        <v>12</v>
      </c>
      <c r="G101">
        <v>39.4</v>
      </c>
      <c r="H101">
        <v>17.1</v>
      </c>
      <c r="I101">
        <v>9.1</v>
      </c>
      <c r="J101" t="s">
        <v>13</v>
      </c>
      <c r="K101" t="s">
        <v>46</v>
      </c>
      <c r="L101" t="s">
        <v>105</v>
      </c>
      <c r="M101" s="3">
        <v>2610000</v>
      </c>
      <c r="N101" s="3">
        <v>66243.65482233503</v>
      </c>
      <c r="O101" s="3">
        <f t="shared" si="2"/>
        <v>2706.5844666939743</v>
      </c>
      <c r="P101" s="14">
        <f t="shared" si="3"/>
        <v>1832.9834371616619</v>
      </c>
      <c r="R101" s="1" t="s">
        <v>96</v>
      </c>
      <c r="S101" s="1" t="s">
        <v>131</v>
      </c>
      <c r="T101" s="1" t="s">
        <v>140</v>
      </c>
    </row>
    <row r="102" spans="1:20" ht="25.5">
      <c r="A102">
        <v>99</v>
      </c>
      <c r="B102">
        <v>1</v>
      </c>
      <c r="C102" s="1" t="s">
        <v>220</v>
      </c>
      <c r="D102" s="1" t="s">
        <v>219</v>
      </c>
      <c r="E102" t="s">
        <v>221</v>
      </c>
      <c r="F102" t="s">
        <v>10</v>
      </c>
      <c r="G102">
        <v>36.8</v>
      </c>
      <c r="H102">
        <v>14.2</v>
      </c>
      <c r="I102">
        <v>12.4</v>
      </c>
      <c r="J102" t="s">
        <v>13</v>
      </c>
      <c r="K102" t="s">
        <v>14</v>
      </c>
      <c r="L102" t="s">
        <v>17</v>
      </c>
      <c r="M102" s="3">
        <v>2626000</v>
      </c>
      <c r="N102" s="3">
        <v>71358.69565217392</v>
      </c>
      <c r="O102" s="3">
        <f t="shared" si="2"/>
        <v>2915.5748989652266</v>
      </c>
      <c r="P102" s="14">
        <f t="shared" si="3"/>
        <v>1974.5182776931229</v>
      </c>
      <c r="Q102" t="s">
        <v>24</v>
      </c>
      <c r="R102" s="1" t="s">
        <v>26</v>
      </c>
      <c r="S102" s="1" t="s">
        <v>32</v>
      </c>
      <c r="T102" s="1" t="s">
        <v>86</v>
      </c>
    </row>
    <row r="103" spans="1:20" ht="25.5">
      <c r="A103">
        <v>100</v>
      </c>
      <c r="B103">
        <v>1</v>
      </c>
      <c r="C103" s="1" t="s">
        <v>220</v>
      </c>
      <c r="D103" s="1" t="s">
        <v>219</v>
      </c>
      <c r="E103" t="s">
        <v>221</v>
      </c>
      <c r="F103" t="s">
        <v>10</v>
      </c>
      <c r="G103">
        <v>36</v>
      </c>
      <c r="H103">
        <v>17.1</v>
      </c>
      <c r="I103">
        <v>10.3</v>
      </c>
      <c r="J103" t="s">
        <v>13</v>
      </c>
      <c r="K103" t="s">
        <v>14</v>
      </c>
      <c r="L103" t="s">
        <v>17</v>
      </c>
      <c r="M103" s="3">
        <v>2627000</v>
      </c>
      <c r="N103" s="3">
        <v>72972.22222222222</v>
      </c>
      <c r="O103" s="3">
        <f t="shared" si="2"/>
        <v>2981.500397230734</v>
      </c>
      <c r="P103" s="14">
        <f t="shared" si="3"/>
        <v>2019.1650817719583</v>
      </c>
      <c r="Q103" t="s">
        <v>24</v>
      </c>
      <c r="R103" s="1" t="s">
        <v>26</v>
      </c>
      <c r="S103" s="1" t="s">
        <v>32</v>
      </c>
      <c r="T103" s="1" t="s">
        <v>86</v>
      </c>
    </row>
    <row r="104" spans="1:20" ht="25.5">
      <c r="A104">
        <v>101</v>
      </c>
      <c r="B104">
        <v>1</v>
      </c>
      <c r="C104" s="1" t="s">
        <v>156</v>
      </c>
      <c r="D104" s="1" t="s">
        <v>157</v>
      </c>
      <c r="E104" t="s">
        <v>81</v>
      </c>
      <c r="F104" t="s">
        <v>10</v>
      </c>
      <c r="G104">
        <v>42.8</v>
      </c>
      <c r="H104">
        <v>19.4</v>
      </c>
      <c r="I104">
        <v>11.2</v>
      </c>
      <c r="J104" t="s">
        <v>13</v>
      </c>
      <c r="K104" t="s">
        <v>46</v>
      </c>
      <c r="L104" t="s">
        <v>19</v>
      </c>
      <c r="M104" s="3">
        <v>2628000</v>
      </c>
      <c r="N104" s="3">
        <v>61401.86915887851</v>
      </c>
      <c r="O104" s="3">
        <f t="shared" si="2"/>
        <v>2508.7586990348723</v>
      </c>
      <c r="P104" s="14">
        <f t="shared" si="3"/>
        <v>1699.0096558054695</v>
      </c>
      <c r="R104" s="1" t="s">
        <v>84</v>
      </c>
      <c r="S104" s="1" t="s">
        <v>85</v>
      </c>
      <c r="T104" s="1" t="s">
        <v>345</v>
      </c>
    </row>
    <row r="105" spans="1:20" ht="25.5">
      <c r="A105">
        <v>102</v>
      </c>
      <c r="B105">
        <v>1</v>
      </c>
      <c r="C105" s="1" t="s">
        <v>220</v>
      </c>
      <c r="D105" s="1" t="s">
        <v>219</v>
      </c>
      <c r="E105" t="s">
        <v>40</v>
      </c>
      <c r="F105" t="s">
        <v>10</v>
      </c>
      <c r="G105">
        <v>34.6</v>
      </c>
      <c r="H105">
        <v>14.4</v>
      </c>
      <c r="I105">
        <v>9.3</v>
      </c>
      <c r="J105" t="s">
        <v>13</v>
      </c>
      <c r="K105" t="s">
        <v>14</v>
      </c>
      <c r="L105" t="s">
        <v>17</v>
      </c>
      <c r="M105" s="3">
        <v>2668000</v>
      </c>
      <c r="N105" s="3">
        <v>77109.82658959537</v>
      </c>
      <c r="O105" s="3">
        <f t="shared" si="2"/>
        <v>3150.554712547308</v>
      </c>
      <c r="P105" s="14">
        <f t="shared" si="3"/>
        <v>2133.6539380294125</v>
      </c>
      <c r="Q105" t="s">
        <v>24</v>
      </c>
      <c r="R105" s="1" t="s">
        <v>26</v>
      </c>
      <c r="S105" s="1" t="s">
        <v>32</v>
      </c>
      <c r="T105" s="1" t="s">
        <v>86</v>
      </c>
    </row>
    <row r="106" spans="1:20" ht="25.5">
      <c r="A106">
        <v>103</v>
      </c>
      <c r="B106">
        <v>1</v>
      </c>
      <c r="C106" s="1" t="s">
        <v>220</v>
      </c>
      <c r="D106" s="1" t="s">
        <v>219</v>
      </c>
      <c r="E106" t="s">
        <v>2</v>
      </c>
      <c r="F106" t="s">
        <v>10</v>
      </c>
      <c r="G106">
        <v>35.1</v>
      </c>
      <c r="H106">
        <v>14.3</v>
      </c>
      <c r="I106">
        <v>9.3</v>
      </c>
      <c r="J106" t="s">
        <v>13</v>
      </c>
      <c r="K106" t="s">
        <v>14</v>
      </c>
      <c r="L106" t="s">
        <v>17</v>
      </c>
      <c r="M106" s="3">
        <v>2670000</v>
      </c>
      <c r="N106" s="3">
        <v>76068.37606837606</v>
      </c>
      <c r="O106" s="3">
        <f t="shared" si="2"/>
        <v>3108.0031080031076</v>
      </c>
      <c r="P106" s="14">
        <f t="shared" si="3"/>
        <v>2104.8366639653805</v>
      </c>
      <c r="Q106" t="s">
        <v>24</v>
      </c>
      <c r="R106" s="1" t="s">
        <v>26</v>
      </c>
      <c r="S106" s="1" t="s">
        <v>32</v>
      </c>
      <c r="T106" s="1" t="s">
        <v>86</v>
      </c>
    </row>
    <row r="107" spans="1:20" ht="25.5">
      <c r="A107">
        <v>104</v>
      </c>
      <c r="B107">
        <v>1</v>
      </c>
      <c r="C107" s="1" t="s">
        <v>214</v>
      </c>
      <c r="D107" s="1" t="s">
        <v>243</v>
      </c>
      <c r="E107" t="s">
        <v>346</v>
      </c>
      <c r="F107" t="s">
        <v>10</v>
      </c>
      <c r="G107">
        <v>40.6</v>
      </c>
      <c r="H107">
        <v>18.4</v>
      </c>
      <c r="I107">
        <v>9</v>
      </c>
      <c r="J107" t="s">
        <v>13</v>
      </c>
      <c r="K107" t="s">
        <v>14</v>
      </c>
      <c r="L107" t="s">
        <v>15</v>
      </c>
      <c r="M107" s="3">
        <v>2675540</v>
      </c>
      <c r="N107" s="3">
        <v>65900</v>
      </c>
      <c r="O107" s="3">
        <f t="shared" si="2"/>
        <v>2692.543411644535</v>
      </c>
      <c r="P107" s="14">
        <f t="shared" si="3"/>
        <v>1823.4743966485703</v>
      </c>
      <c r="R107" s="1" t="s">
        <v>347</v>
      </c>
      <c r="S107" s="1" t="s">
        <v>348</v>
      </c>
      <c r="T107" s="1" t="s">
        <v>349</v>
      </c>
    </row>
    <row r="108" spans="1:20" ht="25.5">
      <c r="A108">
        <v>105</v>
      </c>
      <c r="B108">
        <v>1</v>
      </c>
      <c r="C108" s="1" t="s">
        <v>128</v>
      </c>
      <c r="D108" s="1" t="s">
        <v>231</v>
      </c>
      <c r="E108" t="s">
        <v>259</v>
      </c>
      <c r="F108" t="s">
        <v>10</v>
      </c>
      <c r="G108">
        <v>45.4</v>
      </c>
      <c r="H108">
        <v>18.9</v>
      </c>
      <c r="I108">
        <v>9.8</v>
      </c>
      <c r="J108" t="s">
        <v>13</v>
      </c>
      <c r="K108" t="s">
        <v>46</v>
      </c>
      <c r="L108" t="s">
        <v>21</v>
      </c>
      <c r="M108" s="3">
        <v>2685000</v>
      </c>
      <c r="N108" s="3">
        <v>59140.9691629956</v>
      </c>
      <c r="O108" s="3">
        <f t="shared" si="2"/>
        <v>2416.3828054339365</v>
      </c>
      <c r="P108" s="14">
        <f t="shared" si="3"/>
        <v>1636.4498188422624</v>
      </c>
      <c r="R108" s="1" t="s">
        <v>47</v>
      </c>
      <c r="S108" s="1" t="s">
        <v>48</v>
      </c>
      <c r="T108" s="1" t="s">
        <v>78</v>
      </c>
    </row>
    <row r="109" spans="1:20" ht="25.5">
      <c r="A109">
        <v>106</v>
      </c>
      <c r="B109">
        <v>1</v>
      </c>
      <c r="C109" s="1" t="s">
        <v>220</v>
      </c>
      <c r="D109" s="1" t="s">
        <v>219</v>
      </c>
      <c r="E109" t="s">
        <v>350</v>
      </c>
      <c r="F109" t="s">
        <v>10</v>
      </c>
      <c r="G109">
        <v>34.6</v>
      </c>
      <c r="H109">
        <v>14.4</v>
      </c>
      <c r="I109">
        <v>9.3</v>
      </c>
      <c r="J109" t="s">
        <v>13</v>
      </c>
      <c r="K109" t="s">
        <v>14</v>
      </c>
      <c r="L109" t="s">
        <v>17</v>
      </c>
      <c r="M109" s="3">
        <v>2690000</v>
      </c>
      <c r="N109" s="3">
        <v>77745.66473988439</v>
      </c>
      <c r="O109" s="3">
        <f t="shared" si="2"/>
        <v>3176.533799382406</v>
      </c>
      <c r="P109" s="14">
        <f t="shared" si="3"/>
        <v>2151.247786094123</v>
      </c>
      <c r="Q109" t="s">
        <v>24</v>
      </c>
      <c r="R109" s="1" t="s">
        <v>26</v>
      </c>
      <c r="S109" s="1" t="s">
        <v>32</v>
      </c>
      <c r="T109" s="1" t="s">
        <v>86</v>
      </c>
    </row>
    <row r="110" spans="1:20" ht="25.5">
      <c r="A110">
        <v>107</v>
      </c>
      <c r="B110">
        <v>1</v>
      </c>
      <c r="C110" s="1" t="s">
        <v>220</v>
      </c>
      <c r="D110" s="1" t="s">
        <v>219</v>
      </c>
      <c r="E110" t="s">
        <v>351</v>
      </c>
      <c r="F110" t="s">
        <v>10</v>
      </c>
      <c r="G110">
        <v>34.6</v>
      </c>
      <c r="H110">
        <v>14.4</v>
      </c>
      <c r="I110">
        <v>9.3</v>
      </c>
      <c r="J110" t="s">
        <v>13</v>
      </c>
      <c r="K110" t="s">
        <v>14</v>
      </c>
      <c r="L110" t="s">
        <v>17</v>
      </c>
      <c r="M110" s="3">
        <v>2690000</v>
      </c>
      <c r="N110" s="3">
        <v>77745.66473988439</v>
      </c>
      <c r="O110" s="3">
        <f t="shared" si="2"/>
        <v>3176.533799382406</v>
      </c>
      <c r="P110" s="14">
        <f t="shared" si="3"/>
        <v>2151.247786094123</v>
      </c>
      <c r="Q110" t="s">
        <v>24</v>
      </c>
      <c r="R110" s="1" t="s">
        <v>26</v>
      </c>
      <c r="S110" s="1" t="s">
        <v>32</v>
      </c>
      <c r="T110" s="1" t="s">
        <v>86</v>
      </c>
    </row>
    <row r="111" spans="1:20" ht="25.5">
      <c r="A111">
        <v>108</v>
      </c>
      <c r="B111">
        <v>1</v>
      </c>
      <c r="C111" s="1" t="s">
        <v>220</v>
      </c>
      <c r="D111" s="1" t="s">
        <v>219</v>
      </c>
      <c r="E111" t="s">
        <v>352</v>
      </c>
      <c r="F111" t="s">
        <v>10</v>
      </c>
      <c r="G111">
        <v>34.6</v>
      </c>
      <c r="H111">
        <v>14.4</v>
      </c>
      <c r="I111">
        <v>9.3</v>
      </c>
      <c r="J111" t="s">
        <v>13</v>
      </c>
      <c r="K111" t="s">
        <v>14</v>
      </c>
      <c r="L111" t="s">
        <v>17</v>
      </c>
      <c r="M111" s="3">
        <v>2690000</v>
      </c>
      <c r="N111" s="3">
        <v>77745.66473988439</v>
      </c>
      <c r="O111" s="3">
        <f t="shared" si="2"/>
        <v>3176.533799382406</v>
      </c>
      <c r="P111" s="14">
        <f t="shared" si="3"/>
        <v>2151.247786094123</v>
      </c>
      <c r="Q111" t="s">
        <v>24</v>
      </c>
      <c r="R111" s="1" t="s">
        <v>26</v>
      </c>
      <c r="S111" s="1" t="s">
        <v>32</v>
      </c>
      <c r="T111" s="1" t="s">
        <v>36</v>
      </c>
    </row>
    <row r="112" spans="1:20" ht="25.5">
      <c r="A112">
        <v>109</v>
      </c>
      <c r="B112">
        <v>1</v>
      </c>
      <c r="C112" s="1" t="s">
        <v>220</v>
      </c>
      <c r="D112" s="1" t="s">
        <v>219</v>
      </c>
      <c r="E112" t="s">
        <v>353</v>
      </c>
      <c r="F112" t="s">
        <v>10</v>
      </c>
      <c r="G112">
        <v>34.6</v>
      </c>
      <c r="H112">
        <v>14.4</v>
      </c>
      <c r="I112">
        <v>9.3</v>
      </c>
      <c r="J112" t="s">
        <v>13</v>
      </c>
      <c r="K112" t="s">
        <v>14</v>
      </c>
      <c r="L112" t="s">
        <v>17</v>
      </c>
      <c r="M112" s="3">
        <v>2690000</v>
      </c>
      <c r="N112" s="3">
        <v>77745.66473988439</v>
      </c>
      <c r="O112" s="3">
        <f t="shared" si="2"/>
        <v>3176.533799382406</v>
      </c>
      <c r="P112" s="14">
        <f t="shared" si="3"/>
        <v>2151.247786094123</v>
      </c>
      <c r="Q112" t="s">
        <v>24</v>
      </c>
      <c r="R112" s="1" t="s">
        <v>26</v>
      </c>
      <c r="S112" s="1" t="s">
        <v>32</v>
      </c>
      <c r="T112" s="1" t="s">
        <v>36</v>
      </c>
    </row>
    <row r="113" spans="1:20" ht="25.5">
      <c r="A113">
        <v>110</v>
      </c>
      <c r="B113">
        <v>1</v>
      </c>
      <c r="C113" s="1" t="s">
        <v>220</v>
      </c>
      <c r="D113" s="1" t="s">
        <v>219</v>
      </c>
      <c r="E113" t="s">
        <v>354</v>
      </c>
      <c r="F113" t="s">
        <v>10</v>
      </c>
      <c r="G113">
        <v>34.7</v>
      </c>
      <c r="H113">
        <v>14.4</v>
      </c>
      <c r="I113">
        <v>9.3</v>
      </c>
      <c r="J113" t="s">
        <v>13</v>
      </c>
      <c r="K113" t="s">
        <v>14</v>
      </c>
      <c r="L113" t="s">
        <v>17</v>
      </c>
      <c r="M113" s="3">
        <v>2693000</v>
      </c>
      <c r="N113" s="3">
        <v>77608.06916426512</v>
      </c>
      <c r="O113" s="3">
        <f t="shared" si="2"/>
        <v>3170.9119168239067</v>
      </c>
      <c r="P113" s="14">
        <f t="shared" si="3"/>
        <v>2147.440471841712</v>
      </c>
      <c r="Q113" t="s">
        <v>24</v>
      </c>
      <c r="R113" s="1" t="s">
        <v>26</v>
      </c>
      <c r="S113" s="1" t="s">
        <v>32</v>
      </c>
      <c r="T113" s="1" t="s">
        <v>86</v>
      </c>
    </row>
    <row r="114" spans="1:20" ht="25.5">
      <c r="A114">
        <v>111</v>
      </c>
      <c r="B114">
        <v>1</v>
      </c>
      <c r="C114" s="1" t="s">
        <v>220</v>
      </c>
      <c r="D114" s="1" t="s">
        <v>219</v>
      </c>
      <c r="E114" t="s">
        <v>355</v>
      </c>
      <c r="F114" t="s">
        <v>10</v>
      </c>
      <c r="G114">
        <v>34.7</v>
      </c>
      <c r="H114">
        <v>14.4</v>
      </c>
      <c r="I114">
        <v>9.3</v>
      </c>
      <c r="J114" t="s">
        <v>13</v>
      </c>
      <c r="K114" t="s">
        <v>14</v>
      </c>
      <c r="L114" t="s">
        <v>17</v>
      </c>
      <c r="M114" s="3">
        <v>2693000</v>
      </c>
      <c r="N114" s="3">
        <v>77608.06916426512</v>
      </c>
      <c r="O114" s="3">
        <f t="shared" si="2"/>
        <v>3170.9119168239067</v>
      </c>
      <c r="P114" s="14">
        <f t="shared" si="3"/>
        <v>2147.440471841712</v>
      </c>
      <c r="Q114" t="s">
        <v>24</v>
      </c>
      <c r="R114" s="1" t="s">
        <v>26</v>
      </c>
      <c r="S114" s="1" t="s">
        <v>32</v>
      </c>
      <c r="T114" s="1" t="s">
        <v>36</v>
      </c>
    </row>
    <row r="115" spans="1:20" ht="25.5">
      <c r="A115">
        <v>112</v>
      </c>
      <c r="B115">
        <v>1</v>
      </c>
      <c r="C115" s="1" t="s">
        <v>356</v>
      </c>
      <c r="D115" s="1" t="s">
        <v>235</v>
      </c>
      <c r="E115" t="s">
        <v>182</v>
      </c>
      <c r="F115" t="s">
        <v>10</v>
      </c>
      <c r="G115">
        <v>37.9</v>
      </c>
      <c r="H115">
        <v>15.3</v>
      </c>
      <c r="I115">
        <v>8.6</v>
      </c>
      <c r="J115" t="s">
        <v>13</v>
      </c>
      <c r="K115" t="s">
        <v>46</v>
      </c>
      <c r="L115" t="s">
        <v>23</v>
      </c>
      <c r="M115" s="3">
        <v>2700000</v>
      </c>
      <c r="N115" s="3">
        <v>71240.1055408971</v>
      </c>
      <c r="O115" s="3">
        <f t="shared" si="2"/>
        <v>2910.7295420182677</v>
      </c>
      <c r="P115" s="14">
        <f t="shared" si="3"/>
        <v>1971.2368508098302</v>
      </c>
      <c r="R115" s="1" t="s">
        <v>25</v>
      </c>
      <c r="S115" s="1" t="s">
        <v>49</v>
      </c>
      <c r="T115" s="1" t="s">
        <v>357</v>
      </c>
    </row>
    <row r="116" spans="1:20" ht="25.5">
      <c r="A116">
        <v>113</v>
      </c>
      <c r="B116">
        <v>1</v>
      </c>
      <c r="C116" s="1" t="s">
        <v>358</v>
      </c>
      <c r="D116" s="1" t="s">
        <v>219</v>
      </c>
      <c r="E116" t="s">
        <v>300</v>
      </c>
      <c r="F116" t="s">
        <v>319</v>
      </c>
      <c r="G116">
        <v>41.6</v>
      </c>
      <c r="H116">
        <v>18.6</v>
      </c>
      <c r="I116">
        <v>10.6</v>
      </c>
      <c r="J116" t="s">
        <v>13</v>
      </c>
      <c r="L116" t="s">
        <v>16</v>
      </c>
      <c r="M116" s="3">
        <v>2725000</v>
      </c>
      <c r="N116" s="3">
        <v>65504.80769230769</v>
      </c>
      <c r="O116" s="3">
        <f t="shared" si="2"/>
        <v>2676.396637070794</v>
      </c>
      <c r="P116" s="14">
        <f t="shared" si="3"/>
        <v>1812.5392971822669</v>
      </c>
      <c r="R116" s="1" t="s">
        <v>203</v>
      </c>
      <c r="S116" s="1" t="s">
        <v>204</v>
      </c>
      <c r="T116" s="1" t="s">
        <v>359</v>
      </c>
    </row>
    <row r="117" spans="1:19" ht="25.5">
      <c r="A117">
        <v>114</v>
      </c>
      <c r="B117">
        <v>1</v>
      </c>
      <c r="C117" s="1" t="s">
        <v>214</v>
      </c>
      <c r="D117" s="1" t="s">
        <v>243</v>
      </c>
      <c r="E117" t="s">
        <v>360</v>
      </c>
      <c r="F117" t="s">
        <v>10</v>
      </c>
      <c r="G117">
        <v>39.4</v>
      </c>
      <c r="H117">
        <v>18.6</v>
      </c>
      <c r="I117">
        <v>9.1</v>
      </c>
      <c r="J117" t="s">
        <v>13</v>
      </c>
      <c r="K117" t="s">
        <v>14</v>
      </c>
      <c r="L117" t="s">
        <v>16</v>
      </c>
      <c r="M117" s="3">
        <v>2731168.6</v>
      </c>
      <c r="N117" s="3">
        <v>69319</v>
      </c>
      <c r="O117" s="3">
        <f t="shared" si="2"/>
        <v>2832.236976506639</v>
      </c>
      <c r="P117" s="14">
        <f t="shared" si="3"/>
        <v>1918.079236741764</v>
      </c>
      <c r="R117" s="1" t="s">
        <v>25</v>
      </c>
      <c r="S117" s="1" t="s">
        <v>130</v>
      </c>
    </row>
    <row r="118" spans="1:20" ht="25.5">
      <c r="A118">
        <v>115</v>
      </c>
      <c r="B118">
        <v>1</v>
      </c>
      <c r="C118" s="1" t="s">
        <v>220</v>
      </c>
      <c r="D118" s="1" t="s">
        <v>219</v>
      </c>
      <c r="E118" t="s">
        <v>9</v>
      </c>
      <c r="F118" t="s">
        <v>10</v>
      </c>
      <c r="G118">
        <v>32.6</v>
      </c>
      <c r="H118">
        <v>15.7</v>
      </c>
      <c r="I118">
        <v>8.1</v>
      </c>
      <c r="J118" t="s">
        <v>13</v>
      </c>
      <c r="K118" t="s">
        <v>14</v>
      </c>
      <c r="L118" t="s">
        <v>17</v>
      </c>
      <c r="M118" s="3">
        <v>2741000</v>
      </c>
      <c r="N118" s="3">
        <v>84079.75460122699</v>
      </c>
      <c r="O118" s="3">
        <f t="shared" si="2"/>
        <v>3435.3321593964038</v>
      </c>
      <c r="P118" s="14">
        <f t="shared" si="3"/>
        <v>2326.514109132507</v>
      </c>
      <c r="Q118" t="s">
        <v>24</v>
      </c>
      <c r="R118" s="1" t="s">
        <v>26</v>
      </c>
      <c r="S118" s="1" t="s">
        <v>32</v>
      </c>
      <c r="T118" s="1" t="s">
        <v>86</v>
      </c>
    </row>
    <row r="119" spans="1:20" ht="25.5">
      <c r="A119">
        <v>116</v>
      </c>
      <c r="B119">
        <v>1</v>
      </c>
      <c r="C119" s="1" t="s">
        <v>220</v>
      </c>
      <c r="D119" s="1" t="s">
        <v>219</v>
      </c>
      <c r="E119" t="s">
        <v>221</v>
      </c>
      <c r="F119" t="s">
        <v>10</v>
      </c>
      <c r="G119">
        <v>39.9</v>
      </c>
      <c r="H119">
        <v>16.2</v>
      </c>
      <c r="I119">
        <v>13</v>
      </c>
      <c r="J119" t="s">
        <v>13</v>
      </c>
      <c r="K119" t="s">
        <v>14</v>
      </c>
      <c r="L119" t="s">
        <v>17</v>
      </c>
      <c r="M119" s="3">
        <v>2743000</v>
      </c>
      <c r="N119" s="3">
        <v>68746.8671679198</v>
      </c>
      <c r="O119" s="3">
        <f t="shared" si="2"/>
        <v>2808.8607627342103</v>
      </c>
      <c r="P119" s="14">
        <f t="shared" si="3"/>
        <v>1902.248135515963</v>
      </c>
      <c r="Q119" t="s">
        <v>24</v>
      </c>
      <c r="R119" s="1" t="s">
        <v>26</v>
      </c>
      <c r="S119" s="1" t="s">
        <v>32</v>
      </c>
      <c r="T119" s="1" t="s">
        <v>86</v>
      </c>
    </row>
    <row r="120" spans="1:20" ht="25.5">
      <c r="A120">
        <v>117</v>
      </c>
      <c r="B120">
        <v>1</v>
      </c>
      <c r="C120" s="1" t="s">
        <v>361</v>
      </c>
      <c r="D120" s="1" t="s">
        <v>231</v>
      </c>
      <c r="E120" t="s">
        <v>362</v>
      </c>
      <c r="F120" t="s">
        <v>10</v>
      </c>
      <c r="G120">
        <v>35</v>
      </c>
      <c r="H120">
        <v>17</v>
      </c>
      <c r="I120">
        <v>9</v>
      </c>
      <c r="J120" t="s">
        <v>13</v>
      </c>
      <c r="K120" t="s">
        <v>14</v>
      </c>
      <c r="L120" t="s">
        <v>18</v>
      </c>
      <c r="M120" s="3">
        <v>2750000</v>
      </c>
      <c r="N120" s="3">
        <v>78571.42857142857</v>
      </c>
      <c r="O120" s="3">
        <f t="shared" si="2"/>
        <v>3210.272873194221</v>
      </c>
      <c r="P120" s="14">
        <f t="shared" si="3"/>
        <v>2174.0969394249155</v>
      </c>
      <c r="R120" s="1" t="s">
        <v>115</v>
      </c>
      <c r="S120" s="1" t="s">
        <v>146</v>
      </c>
      <c r="T120" s="1" t="s">
        <v>363</v>
      </c>
    </row>
    <row r="121" spans="1:20" ht="25.5">
      <c r="A121">
        <v>118</v>
      </c>
      <c r="B121">
        <v>1</v>
      </c>
      <c r="C121" s="1" t="s">
        <v>220</v>
      </c>
      <c r="D121" s="1" t="s">
        <v>219</v>
      </c>
      <c r="E121" t="s">
        <v>45</v>
      </c>
      <c r="F121" t="s">
        <v>10</v>
      </c>
      <c r="G121">
        <v>35.1</v>
      </c>
      <c r="H121">
        <v>14.3</v>
      </c>
      <c r="I121">
        <v>9.3</v>
      </c>
      <c r="J121" t="s">
        <v>13</v>
      </c>
      <c r="K121" t="s">
        <v>14</v>
      </c>
      <c r="L121" t="s">
        <v>17</v>
      </c>
      <c r="M121" s="3">
        <v>2759000</v>
      </c>
      <c r="N121" s="3">
        <v>78603.9886039886</v>
      </c>
      <c r="O121" s="3">
        <f t="shared" si="2"/>
        <v>3211.6032116032115</v>
      </c>
      <c r="P121" s="14">
        <f t="shared" si="3"/>
        <v>2174.9978860975602</v>
      </c>
      <c r="Q121" t="s">
        <v>24</v>
      </c>
      <c r="R121" s="1" t="s">
        <v>26</v>
      </c>
      <c r="S121" s="1" t="s">
        <v>32</v>
      </c>
      <c r="T121" s="1" t="s">
        <v>86</v>
      </c>
    </row>
    <row r="122" spans="1:20" ht="25.5">
      <c r="A122">
        <v>119</v>
      </c>
      <c r="B122">
        <v>1</v>
      </c>
      <c r="C122" s="1" t="s">
        <v>220</v>
      </c>
      <c r="D122" s="1" t="s">
        <v>219</v>
      </c>
      <c r="E122" t="s">
        <v>364</v>
      </c>
      <c r="F122" t="s">
        <v>10</v>
      </c>
      <c r="G122">
        <v>34.7</v>
      </c>
      <c r="H122">
        <v>14.4</v>
      </c>
      <c r="I122">
        <v>9.3</v>
      </c>
      <c r="J122" t="s">
        <v>13</v>
      </c>
      <c r="K122" t="s">
        <v>14</v>
      </c>
      <c r="L122" t="s">
        <v>17</v>
      </c>
      <c r="M122" s="3">
        <v>2759000</v>
      </c>
      <c r="N122" s="3">
        <v>79510.0864553314</v>
      </c>
      <c r="O122" s="3">
        <f t="shared" si="2"/>
        <v>3248.624574272989</v>
      </c>
      <c r="P122" s="14">
        <f t="shared" si="3"/>
        <v>2200.0699078393186</v>
      </c>
      <c r="Q122" t="s">
        <v>24</v>
      </c>
      <c r="R122" s="1" t="s">
        <v>26</v>
      </c>
      <c r="S122" s="1" t="s">
        <v>32</v>
      </c>
      <c r="T122" s="1" t="s">
        <v>86</v>
      </c>
    </row>
    <row r="123" spans="1:20" ht="25.5">
      <c r="A123">
        <v>120</v>
      </c>
      <c r="B123">
        <v>1</v>
      </c>
      <c r="C123" s="1" t="s">
        <v>220</v>
      </c>
      <c r="D123" s="1" t="s">
        <v>219</v>
      </c>
      <c r="E123" t="s">
        <v>2</v>
      </c>
      <c r="F123" t="s">
        <v>10</v>
      </c>
      <c r="G123">
        <v>34.1</v>
      </c>
      <c r="H123">
        <v>17.3</v>
      </c>
      <c r="I123">
        <v>8.1</v>
      </c>
      <c r="J123" t="s">
        <v>13</v>
      </c>
      <c r="K123" t="s">
        <v>14</v>
      </c>
      <c r="L123" t="s">
        <v>17</v>
      </c>
      <c r="M123" s="3">
        <v>2760000</v>
      </c>
      <c r="N123" s="3">
        <v>80938.41642228738</v>
      </c>
      <c r="O123" s="3">
        <f t="shared" si="2"/>
        <v>3306.9833063243054</v>
      </c>
      <c r="P123" s="14">
        <f t="shared" si="3"/>
        <v>2239.5922617802917</v>
      </c>
      <c r="Q123" t="s">
        <v>24</v>
      </c>
      <c r="R123" s="1" t="s">
        <v>26</v>
      </c>
      <c r="S123" s="1" t="s">
        <v>32</v>
      </c>
      <c r="T123" s="1" t="s">
        <v>86</v>
      </c>
    </row>
    <row r="124" spans="1:20" ht="25.5">
      <c r="A124">
        <v>121</v>
      </c>
      <c r="B124">
        <v>1</v>
      </c>
      <c r="C124" s="1" t="s">
        <v>365</v>
      </c>
      <c r="D124" s="1" t="s">
        <v>235</v>
      </c>
      <c r="E124" t="s">
        <v>2</v>
      </c>
      <c r="F124" t="s">
        <v>10</v>
      </c>
      <c r="G124">
        <v>41.8</v>
      </c>
      <c r="H124">
        <v>17.3</v>
      </c>
      <c r="I124">
        <v>9.8</v>
      </c>
      <c r="J124" t="s">
        <v>13</v>
      </c>
      <c r="K124" t="s">
        <v>14</v>
      </c>
      <c r="L124" t="s">
        <v>17</v>
      </c>
      <c r="M124" s="3">
        <v>2770000</v>
      </c>
      <c r="N124" s="3">
        <v>66267.94258373206</v>
      </c>
      <c r="O124" s="3">
        <f t="shared" si="2"/>
        <v>2707.5768164956917</v>
      </c>
      <c r="P124" s="14">
        <f t="shared" si="3"/>
        <v>1833.6554874053552</v>
      </c>
      <c r="Q124" t="s">
        <v>24</v>
      </c>
      <c r="R124" s="1" t="s">
        <v>195</v>
      </c>
      <c r="S124" s="1" t="s">
        <v>196</v>
      </c>
      <c r="T124" s="1" t="s">
        <v>366</v>
      </c>
    </row>
    <row r="125" spans="1:20" ht="25.5">
      <c r="A125">
        <v>122</v>
      </c>
      <c r="B125">
        <v>1</v>
      </c>
      <c r="C125" s="1" t="s">
        <v>367</v>
      </c>
      <c r="D125" s="1" t="s">
        <v>235</v>
      </c>
      <c r="E125" t="s">
        <v>2</v>
      </c>
      <c r="F125" t="s">
        <v>10</v>
      </c>
      <c r="G125">
        <v>41.8</v>
      </c>
      <c r="H125">
        <v>17.3</v>
      </c>
      <c r="I125">
        <v>9.8</v>
      </c>
      <c r="J125" t="s">
        <v>13</v>
      </c>
      <c r="K125" t="s">
        <v>14</v>
      </c>
      <c r="L125" t="s">
        <v>17</v>
      </c>
      <c r="M125" s="3">
        <v>2770000</v>
      </c>
      <c r="N125" s="3">
        <v>66267.94258373206</v>
      </c>
      <c r="O125" s="3">
        <f t="shared" si="2"/>
        <v>2707.5768164956917</v>
      </c>
      <c r="P125" s="14">
        <f t="shared" si="3"/>
        <v>1833.6554874053552</v>
      </c>
      <c r="Q125" t="s">
        <v>24</v>
      </c>
      <c r="R125" s="1" t="s">
        <v>195</v>
      </c>
      <c r="S125" s="1" t="s">
        <v>196</v>
      </c>
      <c r="T125" s="1" t="s">
        <v>368</v>
      </c>
    </row>
    <row r="126" spans="1:20" ht="25.5">
      <c r="A126">
        <v>123</v>
      </c>
      <c r="B126">
        <v>1</v>
      </c>
      <c r="C126" s="1" t="s">
        <v>367</v>
      </c>
      <c r="D126" s="1" t="s">
        <v>369</v>
      </c>
      <c r="E126" t="s">
        <v>2</v>
      </c>
      <c r="F126" t="s">
        <v>10</v>
      </c>
      <c r="G126">
        <v>41.9</v>
      </c>
      <c r="H126">
        <v>17.7</v>
      </c>
      <c r="I126">
        <v>9.1</v>
      </c>
      <c r="J126" t="s">
        <v>13</v>
      </c>
      <c r="K126" t="s">
        <v>46</v>
      </c>
      <c r="L126" t="s">
        <v>17</v>
      </c>
      <c r="M126" s="3">
        <v>2779000</v>
      </c>
      <c r="N126" s="3">
        <v>66324.58233890215</v>
      </c>
      <c r="O126" s="3">
        <f t="shared" si="2"/>
        <v>2709.8910046538163</v>
      </c>
      <c r="P126" s="14">
        <f t="shared" si="3"/>
        <v>1835.2227278209107</v>
      </c>
      <c r="R126" s="1" t="s">
        <v>25</v>
      </c>
      <c r="S126" s="1" t="s">
        <v>144</v>
      </c>
      <c r="T126" s="1" t="s">
        <v>370</v>
      </c>
    </row>
    <row r="127" spans="1:20" ht="25.5">
      <c r="A127">
        <v>124</v>
      </c>
      <c r="B127">
        <v>1</v>
      </c>
      <c r="C127" s="1" t="s">
        <v>371</v>
      </c>
      <c r="D127" s="1" t="s">
        <v>243</v>
      </c>
      <c r="E127" t="s">
        <v>43</v>
      </c>
      <c r="F127" t="s">
        <v>10</v>
      </c>
      <c r="G127">
        <v>36.5</v>
      </c>
      <c r="H127">
        <v>16</v>
      </c>
      <c r="I127">
        <v>11.5</v>
      </c>
      <c r="J127" t="s">
        <v>13</v>
      </c>
      <c r="K127" t="s">
        <v>14</v>
      </c>
      <c r="L127" t="s">
        <v>23</v>
      </c>
      <c r="M127" s="3">
        <v>2790000</v>
      </c>
      <c r="N127" s="3">
        <v>76438.35616438356</v>
      </c>
      <c r="O127" s="3">
        <f t="shared" si="2"/>
        <v>3123.119761568276</v>
      </c>
      <c r="P127" s="14">
        <f t="shared" si="3"/>
        <v>2115.074133348374</v>
      </c>
      <c r="R127" s="1" t="s">
        <v>347</v>
      </c>
      <c r="S127" s="1" t="s">
        <v>348</v>
      </c>
      <c r="T127" s="1" t="s">
        <v>349</v>
      </c>
    </row>
    <row r="128" spans="1:20" ht="25.5">
      <c r="A128">
        <v>125</v>
      </c>
      <c r="B128">
        <v>1</v>
      </c>
      <c r="C128" s="1" t="s">
        <v>214</v>
      </c>
      <c r="D128" s="1" t="s">
        <v>243</v>
      </c>
      <c r="E128" t="s">
        <v>244</v>
      </c>
      <c r="F128" t="s">
        <v>10</v>
      </c>
      <c r="G128">
        <v>39.5</v>
      </c>
      <c r="H128">
        <v>17.6</v>
      </c>
      <c r="I128">
        <v>9.7</v>
      </c>
      <c r="J128" t="s">
        <v>13</v>
      </c>
      <c r="K128" t="s">
        <v>14</v>
      </c>
      <c r="L128" t="s">
        <v>16</v>
      </c>
      <c r="M128" s="3">
        <v>2796600</v>
      </c>
      <c r="N128" s="3">
        <v>70800</v>
      </c>
      <c r="O128" s="3">
        <f t="shared" si="2"/>
        <v>2892.7477017364654</v>
      </c>
      <c r="P128" s="14">
        <f t="shared" si="3"/>
        <v>1959.0589875981605</v>
      </c>
      <c r="Q128" t="s">
        <v>24</v>
      </c>
      <c r="R128" s="1" t="s">
        <v>76</v>
      </c>
      <c r="S128" s="1" t="s">
        <v>77</v>
      </c>
      <c r="T128" s="1" t="s">
        <v>245</v>
      </c>
    </row>
    <row r="129" spans="1:20" ht="25.5">
      <c r="A129">
        <v>126</v>
      </c>
      <c r="B129">
        <v>1</v>
      </c>
      <c r="C129" s="1" t="s">
        <v>246</v>
      </c>
      <c r="D129" s="1" t="s">
        <v>247</v>
      </c>
      <c r="E129" t="s">
        <v>248</v>
      </c>
      <c r="F129" t="s">
        <v>10</v>
      </c>
      <c r="G129">
        <v>39.5</v>
      </c>
      <c r="H129">
        <v>17.6</v>
      </c>
      <c r="I129">
        <v>9.7</v>
      </c>
      <c r="J129" t="s">
        <v>13</v>
      </c>
      <c r="K129" t="s">
        <v>14</v>
      </c>
      <c r="L129" t="s">
        <v>16</v>
      </c>
      <c r="M129" s="3">
        <v>2796600</v>
      </c>
      <c r="N129" s="3">
        <v>70800</v>
      </c>
      <c r="O129" s="3">
        <f t="shared" si="2"/>
        <v>2892.7477017364654</v>
      </c>
      <c r="P129" s="14">
        <f t="shared" si="3"/>
        <v>1959.0589875981605</v>
      </c>
      <c r="Q129" t="s">
        <v>24</v>
      </c>
      <c r="R129" s="1" t="s">
        <v>76</v>
      </c>
      <c r="S129" s="1" t="s">
        <v>77</v>
      </c>
      <c r="T129" s="1" t="s">
        <v>245</v>
      </c>
    </row>
    <row r="130" spans="1:20" ht="25.5">
      <c r="A130">
        <v>127</v>
      </c>
      <c r="B130">
        <v>1</v>
      </c>
      <c r="C130" s="1" t="s">
        <v>372</v>
      </c>
      <c r="D130" s="1" t="s">
        <v>373</v>
      </c>
      <c r="E130" t="s">
        <v>374</v>
      </c>
      <c r="F130" t="s">
        <v>10</v>
      </c>
      <c r="G130">
        <v>33</v>
      </c>
      <c r="H130">
        <v>15</v>
      </c>
      <c r="I130">
        <v>8</v>
      </c>
      <c r="J130" t="s">
        <v>13</v>
      </c>
      <c r="K130" t="s">
        <v>46</v>
      </c>
      <c r="L130" t="s">
        <v>15</v>
      </c>
      <c r="M130" s="3">
        <v>2800000</v>
      </c>
      <c r="N130" s="3">
        <v>84848.48484848485</v>
      </c>
      <c r="O130" s="3">
        <f t="shared" si="2"/>
        <v>3466.740953972823</v>
      </c>
      <c r="P130" s="14">
        <f t="shared" si="3"/>
        <v>2347.7851246682285</v>
      </c>
      <c r="R130" s="1" t="s">
        <v>28</v>
      </c>
      <c r="S130" s="1" t="s">
        <v>375</v>
      </c>
      <c r="T130" s="1" t="s">
        <v>376</v>
      </c>
    </row>
    <row r="131" spans="1:20" ht="25.5">
      <c r="A131">
        <v>128</v>
      </c>
      <c r="B131">
        <v>1</v>
      </c>
      <c r="C131" s="1" t="s">
        <v>377</v>
      </c>
      <c r="D131" s="1" t="s">
        <v>243</v>
      </c>
      <c r="E131" t="s">
        <v>378</v>
      </c>
      <c r="F131" t="s">
        <v>10</v>
      </c>
      <c r="G131">
        <v>43.1</v>
      </c>
      <c r="H131">
        <v>20.6</v>
      </c>
      <c r="I131">
        <v>11.2</v>
      </c>
      <c r="J131" t="s">
        <v>13</v>
      </c>
      <c r="K131" t="s">
        <v>14</v>
      </c>
      <c r="L131" t="s">
        <v>16</v>
      </c>
      <c r="M131" s="3">
        <v>2800000</v>
      </c>
      <c r="N131" s="3">
        <v>64965.19721577726</v>
      </c>
      <c r="O131" s="3">
        <f t="shared" si="2"/>
        <v>2654.3492222993773</v>
      </c>
      <c r="P131" s="14">
        <f t="shared" si="3"/>
        <v>1797.6081000940032</v>
      </c>
      <c r="Q131" t="s">
        <v>24</v>
      </c>
      <c r="R131" s="1" t="s">
        <v>26</v>
      </c>
      <c r="S131" s="1" t="s">
        <v>32</v>
      </c>
      <c r="T131" s="1" t="s">
        <v>37</v>
      </c>
    </row>
    <row r="132" spans="1:20" ht="25.5">
      <c r="A132">
        <v>129</v>
      </c>
      <c r="B132">
        <v>1</v>
      </c>
      <c r="C132" s="1" t="s">
        <v>379</v>
      </c>
      <c r="D132" s="1" t="s">
        <v>243</v>
      </c>
      <c r="E132" t="s">
        <v>380</v>
      </c>
      <c r="F132" t="s">
        <v>10</v>
      </c>
      <c r="G132">
        <v>39.2</v>
      </c>
      <c r="H132">
        <v>18.4</v>
      </c>
      <c r="I132">
        <v>9.1</v>
      </c>
      <c r="J132" t="s">
        <v>13</v>
      </c>
      <c r="K132" t="s">
        <v>14</v>
      </c>
      <c r="L132" t="s">
        <v>16</v>
      </c>
      <c r="M132" s="3">
        <v>2800000</v>
      </c>
      <c r="N132" s="3">
        <v>71428.57142857142</v>
      </c>
      <c r="O132" s="3">
        <f t="shared" si="2"/>
        <v>2918.429884722019</v>
      </c>
      <c r="P132" s="14">
        <f t="shared" si="3"/>
        <v>1976.4517631135595</v>
      </c>
      <c r="Q132" t="s">
        <v>24</v>
      </c>
      <c r="R132" s="1" t="s">
        <v>26</v>
      </c>
      <c r="S132" s="1" t="s">
        <v>32</v>
      </c>
      <c r="T132" s="1" t="s">
        <v>133</v>
      </c>
    </row>
    <row r="133" spans="1:20" ht="25.5">
      <c r="A133">
        <v>130</v>
      </c>
      <c r="B133">
        <v>1</v>
      </c>
      <c r="C133" s="1" t="s">
        <v>381</v>
      </c>
      <c r="D133" s="1" t="s">
        <v>247</v>
      </c>
      <c r="E133" t="s">
        <v>378</v>
      </c>
      <c r="F133" t="s">
        <v>10</v>
      </c>
      <c r="G133">
        <v>43.1</v>
      </c>
      <c r="H133">
        <v>20.6</v>
      </c>
      <c r="I133">
        <v>11.2</v>
      </c>
      <c r="J133" t="s">
        <v>13</v>
      </c>
      <c r="K133" t="s">
        <v>14</v>
      </c>
      <c r="L133" t="s">
        <v>16</v>
      </c>
      <c r="M133" s="3">
        <v>2800000</v>
      </c>
      <c r="N133" s="3">
        <v>64965.19721577726</v>
      </c>
      <c r="O133" s="3">
        <f aca="true" t="shared" si="4" ref="O133:O196">N133/$U$2</f>
        <v>2654.3492222993773</v>
      </c>
      <c r="P133" s="14">
        <f aca="true" t="shared" si="5" ref="P133:P196">N133/$V$2</f>
        <v>1797.6081000940032</v>
      </c>
      <c r="Q133" t="s">
        <v>24</v>
      </c>
      <c r="R133" s="1" t="s">
        <v>26</v>
      </c>
      <c r="S133" s="1" t="s">
        <v>32</v>
      </c>
      <c r="T133" s="1" t="s">
        <v>36</v>
      </c>
    </row>
    <row r="134" spans="1:20" ht="25.5">
      <c r="A134">
        <v>131</v>
      </c>
      <c r="B134">
        <v>1</v>
      </c>
      <c r="C134" s="1" t="s">
        <v>377</v>
      </c>
      <c r="D134" s="1" t="s">
        <v>243</v>
      </c>
      <c r="E134" t="s">
        <v>380</v>
      </c>
      <c r="F134" t="s">
        <v>10</v>
      </c>
      <c r="G134">
        <v>39.2</v>
      </c>
      <c r="H134">
        <v>18.4</v>
      </c>
      <c r="I134">
        <v>9.1</v>
      </c>
      <c r="J134" t="s">
        <v>13</v>
      </c>
      <c r="K134" t="s">
        <v>14</v>
      </c>
      <c r="L134" t="s">
        <v>16</v>
      </c>
      <c r="M134" s="3">
        <v>2800000</v>
      </c>
      <c r="N134" s="3">
        <v>71428.57142857142</v>
      </c>
      <c r="O134" s="3">
        <f t="shared" si="4"/>
        <v>2918.429884722019</v>
      </c>
      <c r="P134" s="14">
        <f t="shared" si="5"/>
        <v>1976.4517631135595</v>
      </c>
      <c r="Q134" t="s">
        <v>24</v>
      </c>
      <c r="R134" s="1" t="s">
        <v>26</v>
      </c>
      <c r="S134" s="1" t="s">
        <v>32</v>
      </c>
      <c r="T134" s="1" t="s">
        <v>37</v>
      </c>
    </row>
    <row r="135" spans="1:20" ht="25.5">
      <c r="A135">
        <v>132</v>
      </c>
      <c r="B135">
        <v>1</v>
      </c>
      <c r="C135" s="1" t="s">
        <v>220</v>
      </c>
      <c r="D135" s="1" t="s">
        <v>219</v>
      </c>
      <c r="E135" t="s">
        <v>40</v>
      </c>
      <c r="F135" t="s">
        <v>10</v>
      </c>
      <c r="G135">
        <v>34.1</v>
      </c>
      <c r="H135">
        <v>17.3</v>
      </c>
      <c r="I135">
        <v>8.1</v>
      </c>
      <c r="J135" t="s">
        <v>13</v>
      </c>
      <c r="K135" t="s">
        <v>14</v>
      </c>
      <c r="L135" t="s">
        <v>17</v>
      </c>
      <c r="M135" s="3">
        <v>2803000</v>
      </c>
      <c r="N135" s="3">
        <v>82199.41348973606</v>
      </c>
      <c r="O135" s="3">
        <f t="shared" si="4"/>
        <v>3358.5051476909525</v>
      </c>
      <c r="P135" s="14">
        <f t="shared" si="5"/>
        <v>2274.484460061651</v>
      </c>
      <c r="Q135" t="s">
        <v>24</v>
      </c>
      <c r="R135" s="1" t="s">
        <v>26</v>
      </c>
      <c r="S135" s="1" t="s">
        <v>32</v>
      </c>
      <c r="T135" s="1" t="s">
        <v>86</v>
      </c>
    </row>
    <row r="136" spans="1:20" ht="25.5">
      <c r="A136">
        <v>133</v>
      </c>
      <c r="B136">
        <v>1</v>
      </c>
      <c r="C136" s="1" t="s">
        <v>367</v>
      </c>
      <c r="D136" s="1" t="s">
        <v>235</v>
      </c>
      <c r="E136" t="s">
        <v>2</v>
      </c>
      <c r="F136" t="s">
        <v>10</v>
      </c>
      <c r="G136">
        <v>41.9</v>
      </c>
      <c r="H136">
        <v>17.3</v>
      </c>
      <c r="I136">
        <v>10</v>
      </c>
      <c r="J136" t="s">
        <v>13</v>
      </c>
      <c r="K136" t="s">
        <v>46</v>
      </c>
      <c r="L136" t="s">
        <v>382</v>
      </c>
      <c r="M136" s="3">
        <v>2805000</v>
      </c>
      <c r="N136" s="3">
        <v>66945.10739856803</v>
      </c>
      <c r="O136" s="3">
        <f t="shared" si="4"/>
        <v>2735.2444289506852</v>
      </c>
      <c r="P136" s="14">
        <f t="shared" si="5"/>
        <v>1852.3928576961694</v>
      </c>
      <c r="Q136" t="s">
        <v>24</v>
      </c>
      <c r="R136" s="1" t="s">
        <v>27</v>
      </c>
      <c r="S136" s="1" t="s">
        <v>31</v>
      </c>
      <c r="T136" s="1" t="s">
        <v>39</v>
      </c>
    </row>
    <row r="137" spans="1:20" ht="25.5">
      <c r="A137">
        <v>134</v>
      </c>
      <c r="B137">
        <v>1</v>
      </c>
      <c r="C137" s="1" t="s">
        <v>220</v>
      </c>
      <c r="D137" s="1" t="s">
        <v>219</v>
      </c>
      <c r="E137" t="s">
        <v>0</v>
      </c>
      <c r="F137" t="s">
        <v>10</v>
      </c>
      <c r="G137">
        <v>34.2</v>
      </c>
      <c r="H137">
        <v>17.4</v>
      </c>
      <c r="I137">
        <v>8.1</v>
      </c>
      <c r="J137" t="s">
        <v>13</v>
      </c>
      <c r="K137" t="s">
        <v>14</v>
      </c>
      <c r="L137" t="s">
        <v>17</v>
      </c>
      <c r="M137" s="3">
        <v>2821000</v>
      </c>
      <c r="N137" s="3">
        <v>82485.38011695906</v>
      </c>
      <c r="O137" s="3">
        <f t="shared" si="4"/>
        <v>3370.1891774038427</v>
      </c>
      <c r="P137" s="14">
        <f t="shared" si="5"/>
        <v>2282.3972494855825</v>
      </c>
      <c r="Q137" t="s">
        <v>24</v>
      </c>
      <c r="R137" s="1" t="s">
        <v>26</v>
      </c>
      <c r="S137" s="1" t="s">
        <v>32</v>
      </c>
      <c r="T137" s="1" t="s">
        <v>86</v>
      </c>
    </row>
    <row r="138" spans="1:20" ht="38.25">
      <c r="A138">
        <v>135</v>
      </c>
      <c r="B138">
        <v>1</v>
      </c>
      <c r="C138" s="1" t="s">
        <v>228</v>
      </c>
      <c r="D138" s="1" t="s">
        <v>91</v>
      </c>
      <c r="E138" t="s">
        <v>229</v>
      </c>
      <c r="F138" t="s">
        <v>10</v>
      </c>
      <c r="G138">
        <v>36.7</v>
      </c>
      <c r="H138">
        <v>17.5</v>
      </c>
      <c r="I138">
        <v>10.7</v>
      </c>
      <c r="J138" t="s">
        <v>13</v>
      </c>
      <c r="K138" t="s">
        <v>46</v>
      </c>
      <c r="L138" t="s">
        <v>21</v>
      </c>
      <c r="M138" s="3">
        <v>2824065</v>
      </c>
      <c r="N138" s="3">
        <v>76950</v>
      </c>
      <c r="O138" s="3">
        <f t="shared" si="4"/>
        <v>3144.0245148110316</v>
      </c>
      <c r="P138" s="14">
        <f t="shared" si="5"/>
        <v>2129.231484402238</v>
      </c>
      <c r="Q138" t="s">
        <v>24</v>
      </c>
      <c r="R138" s="1" t="s">
        <v>83</v>
      </c>
      <c r="S138" s="1" t="s">
        <v>154</v>
      </c>
      <c r="T138" s="1" t="s">
        <v>230</v>
      </c>
    </row>
    <row r="139" spans="1:20" ht="25.5">
      <c r="A139">
        <v>136</v>
      </c>
      <c r="B139">
        <v>1</v>
      </c>
      <c r="C139" s="1" t="s">
        <v>128</v>
      </c>
      <c r="D139" s="1" t="s">
        <v>243</v>
      </c>
      <c r="E139" t="s">
        <v>259</v>
      </c>
      <c r="F139" t="s">
        <v>10</v>
      </c>
      <c r="G139">
        <v>41</v>
      </c>
      <c r="H139">
        <v>19.8</v>
      </c>
      <c r="I139">
        <v>8.3</v>
      </c>
      <c r="J139" t="s">
        <v>13</v>
      </c>
      <c r="K139" t="s">
        <v>46</v>
      </c>
      <c r="L139" t="s">
        <v>21</v>
      </c>
      <c r="M139" s="3">
        <v>2829000</v>
      </c>
      <c r="N139" s="3">
        <v>69000</v>
      </c>
      <c r="O139" s="3">
        <f t="shared" si="4"/>
        <v>2819.203268641471</v>
      </c>
      <c r="P139" s="14">
        <f t="shared" si="5"/>
        <v>1909.2524031676987</v>
      </c>
      <c r="R139" s="1" t="s">
        <v>47</v>
      </c>
      <c r="S139" s="1" t="s">
        <v>48</v>
      </c>
      <c r="T139" s="1" t="s">
        <v>78</v>
      </c>
    </row>
    <row r="140" spans="1:20" ht="38.25">
      <c r="A140">
        <v>137</v>
      </c>
      <c r="B140">
        <v>1</v>
      </c>
      <c r="C140" s="1" t="s">
        <v>367</v>
      </c>
      <c r="D140" s="1" t="s">
        <v>235</v>
      </c>
      <c r="E140" t="s">
        <v>1</v>
      </c>
      <c r="F140" t="s">
        <v>10</v>
      </c>
      <c r="G140">
        <v>41.7</v>
      </c>
      <c r="H140">
        <v>20.2</v>
      </c>
      <c r="I140">
        <v>12.4</v>
      </c>
      <c r="J140" t="s">
        <v>13</v>
      </c>
      <c r="K140" t="s">
        <v>14</v>
      </c>
      <c r="L140" t="s">
        <v>17</v>
      </c>
      <c r="M140" s="3">
        <v>2834000</v>
      </c>
      <c r="N140" s="3">
        <v>67961.63069544364</v>
      </c>
      <c r="O140" s="3">
        <f t="shared" si="4"/>
        <v>2776.7775565043366</v>
      </c>
      <c r="P140" s="14">
        <f t="shared" si="5"/>
        <v>1880.520387369151</v>
      </c>
      <c r="Q140" t="s">
        <v>24</v>
      </c>
      <c r="R140" s="1" t="s">
        <v>383</v>
      </c>
      <c r="S140" s="1" t="s">
        <v>384</v>
      </c>
      <c r="T140" s="1" t="s">
        <v>385</v>
      </c>
    </row>
    <row r="141" spans="1:20" ht="38.25">
      <c r="A141">
        <v>138</v>
      </c>
      <c r="B141">
        <v>1</v>
      </c>
      <c r="C141" s="1" t="s">
        <v>367</v>
      </c>
      <c r="D141" s="1" t="s">
        <v>235</v>
      </c>
      <c r="E141" t="s">
        <v>45</v>
      </c>
      <c r="F141" t="s">
        <v>10</v>
      </c>
      <c r="G141">
        <v>41.9</v>
      </c>
      <c r="H141">
        <v>20.2</v>
      </c>
      <c r="I141">
        <v>12.4</v>
      </c>
      <c r="J141" t="s">
        <v>13</v>
      </c>
      <c r="L141" t="s">
        <v>17</v>
      </c>
      <c r="M141" s="3">
        <v>2834000</v>
      </c>
      <c r="N141" s="3">
        <v>67637.23150357995</v>
      </c>
      <c r="O141" s="3">
        <f t="shared" si="4"/>
        <v>2763.5232483587315</v>
      </c>
      <c r="P141" s="14">
        <f t="shared" si="5"/>
        <v>1871.5441564031885</v>
      </c>
      <c r="Q141" t="s">
        <v>24</v>
      </c>
      <c r="R141" s="1" t="s">
        <v>383</v>
      </c>
      <c r="S141" s="1" t="s">
        <v>384</v>
      </c>
      <c r="T141" s="1" t="s">
        <v>385</v>
      </c>
    </row>
    <row r="142" spans="1:20" ht="38.25">
      <c r="A142">
        <v>139</v>
      </c>
      <c r="B142">
        <v>1</v>
      </c>
      <c r="C142" s="1" t="s">
        <v>365</v>
      </c>
      <c r="D142" s="1" t="s">
        <v>235</v>
      </c>
      <c r="E142" t="s">
        <v>44</v>
      </c>
      <c r="F142" t="s">
        <v>10</v>
      </c>
      <c r="G142">
        <v>41.7</v>
      </c>
      <c r="H142">
        <v>20.2</v>
      </c>
      <c r="I142">
        <v>12.4</v>
      </c>
      <c r="J142" t="s">
        <v>13</v>
      </c>
      <c r="K142" t="s">
        <v>14</v>
      </c>
      <c r="L142" t="s">
        <v>17</v>
      </c>
      <c r="M142" s="3">
        <v>2834000</v>
      </c>
      <c r="N142" s="3">
        <v>67961.63069544364</v>
      </c>
      <c r="O142" s="3">
        <f t="shared" si="4"/>
        <v>2776.7775565043366</v>
      </c>
      <c r="P142" s="14">
        <f t="shared" si="5"/>
        <v>1880.520387369151</v>
      </c>
      <c r="Q142" t="s">
        <v>24</v>
      </c>
      <c r="R142" s="1" t="s">
        <v>383</v>
      </c>
      <c r="S142" s="1" t="s">
        <v>384</v>
      </c>
      <c r="T142" s="1" t="s">
        <v>385</v>
      </c>
    </row>
    <row r="143" spans="1:20" ht="25.5">
      <c r="A143">
        <v>140</v>
      </c>
      <c r="B143">
        <v>1</v>
      </c>
      <c r="C143" s="1" t="s">
        <v>377</v>
      </c>
      <c r="D143" s="1" t="s">
        <v>243</v>
      </c>
      <c r="E143" t="s">
        <v>386</v>
      </c>
      <c r="F143" t="s">
        <v>10</v>
      </c>
      <c r="G143">
        <v>39.2</v>
      </c>
      <c r="H143">
        <v>18.4</v>
      </c>
      <c r="I143">
        <v>9.1</v>
      </c>
      <c r="J143" t="s">
        <v>13</v>
      </c>
      <c r="K143" t="s">
        <v>14</v>
      </c>
      <c r="L143" t="s">
        <v>16</v>
      </c>
      <c r="M143" s="3">
        <v>2836000</v>
      </c>
      <c r="N143" s="3">
        <v>72346.93877551019</v>
      </c>
      <c r="O143" s="3">
        <f t="shared" si="4"/>
        <v>2955.952554668445</v>
      </c>
      <c r="P143" s="14">
        <f t="shared" si="5"/>
        <v>2001.8632857821624</v>
      </c>
      <c r="Q143" t="s">
        <v>24</v>
      </c>
      <c r="R143" s="1" t="s">
        <v>26</v>
      </c>
      <c r="S143" s="1" t="s">
        <v>32</v>
      </c>
      <c r="T143" s="1" t="s">
        <v>37</v>
      </c>
    </row>
    <row r="144" spans="1:20" ht="25.5">
      <c r="A144">
        <v>141</v>
      </c>
      <c r="B144">
        <v>1</v>
      </c>
      <c r="C144" s="1" t="s">
        <v>381</v>
      </c>
      <c r="D144" s="1" t="s">
        <v>247</v>
      </c>
      <c r="E144" t="s">
        <v>386</v>
      </c>
      <c r="F144" t="s">
        <v>10</v>
      </c>
      <c r="G144">
        <v>39.2</v>
      </c>
      <c r="H144">
        <v>18.4</v>
      </c>
      <c r="I144">
        <v>9.1</v>
      </c>
      <c r="J144" t="s">
        <v>13</v>
      </c>
      <c r="K144" t="s">
        <v>14</v>
      </c>
      <c r="L144" t="s">
        <v>16</v>
      </c>
      <c r="M144" s="3">
        <v>2836000</v>
      </c>
      <c r="N144" s="3">
        <v>72346.93877551019</v>
      </c>
      <c r="O144" s="3">
        <f t="shared" si="4"/>
        <v>2955.952554668445</v>
      </c>
      <c r="P144" s="14">
        <f t="shared" si="5"/>
        <v>2001.8632857821624</v>
      </c>
      <c r="Q144" t="s">
        <v>24</v>
      </c>
      <c r="R144" s="1" t="s">
        <v>26</v>
      </c>
      <c r="S144" s="1" t="s">
        <v>32</v>
      </c>
      <c r="T144" s="1" t="s">
        <v>86</v>
      </c>
    </row>
    <row r="145" spans="1:20" ht="25.5">
      <c r="A145">
        <v>142</v>
      </c>
      <c r="B145">
        <v>1</v>
      </c>
      <c r="C145" s="1" t="s">
        <v>387</v>
      </c>
      <c r="D145" s="1" t="s">
        <v>235</v>
      </c>
      <c r="E145" t="s">
        <v>388</v>
      </c>
      <c r="F145" t="s">
        <v>10</v>
      </c>
      <c r="G145">
        <v>42.9</v>
      </c>
      <c r="H145">
        <v>18.3</v>
      </c>
      <c r="I145">
        <v>12.7</v>
      </c>
      <c r="J145" t="s">
        <v>13</v>
      </c>
      <c r="K145" t="s">
        <v>14</v>
      </c>
      <c r="L145" t="s">
        <v>17</v>
      </c>
      <c r="M145" s="3">
        <v>2850000</v>
      </c>
      <c r="N145" s="3">
        <v>66433.56643356643</v>
      </c>
      <c r="O145" s="3">
        <f t="shared" si="4"/>
        <v>2714.343878797403</v>
      </c>
      <c r="P145" s="14">
        <f t="shared" si="5"/>
        <v>1838.2383531056184</v>
      </c>
      <c r="Q145" t="s">
        <v>24</v>
      </c>
      <c r="R145" s="1" t="s">
        <v>195</v>
      </c>
      <c r="S145" s="1" t="s">
        <v>237</v>
      </c>
      <c r="T145" s="1" t="s">
        <v>389</v>
      </c>
    </row>
    <row r="146" spans="1:20" ht="25.5">
      <c r="A146">
        <v>143</v>
      </c>
      <c r="B146">
        <v>1</v>
      </c>
      <c r="C146" s="1" t="s">
        <v>390</v>
      </c>
      <c r="D146" s="1" t="s">
        <v>235</v>
      </c>
      <c r="E146" t="s">
        <v>391</v>
      </c>
      <c r="F146" t="s">
        <v>10</v>
      </c>
      <c r="G146">
        <v>42.9</v>
      </c>
      <c r="H146">
        <v>18.3</v>
      </c>
      <c r="I146">
        <v>12.7</v>
      </c>
      <c r="J146" t="s">
        <v>13</v>
      </c>
      <c r="K146" t="s">
        <v>14</v>
      </c>
      <c r="L146" t="s">
        <v>17</v>
      </c>
      <c r="M146" s="3">
        <v>2850000</v>
      </c>
      <c r="N146" s="3">
        <v>66433.56643356643</v>
      </c>
      <c r="O146" s="3">
        <f t="shared" si="4"/>
        <v>2714.343878797403</v>
      </c>
      <c r="P146" s="14">
        <f t="shared" si="5"/>
        <v>1838.2383531056184</v>
      </c>
      <c r="Q146" t="s">
        <v>24</v>
      </c>
      <c r="R146" s="1" t="s">
        <v>195</v>
      </c>
      <c r="S146" s="1" t="s">
        <v>237</v>
      </c>
      <c r="T146" s="1" t="s">
        <v>392</v>
      </c>
    </row>
    <row r="147" spans="1:20" ht="25.5">
      <c r="A147">
        <v>144</v>
      </c>
      <c r="B147">
        <v>1</v>
      </c>
      <c r="C147" s="1" t="s">
        <v>393</v>
      </c>
      <c r="D147" s="1" t="s">
        <v>157</v>
      </c>
      <c r="E147" t="s">
        <v>198</v>
      </c>
      <c r="F147" t="s">
        <v>10</v>
      </c>
      <c r="G147">
        <v>46.1</v>
      </c>
      <c r="H147">
        <v>20.9</v>
      </c>
      <c r="I147">
        <v>11.1</v>
      </c>
      <c r="J147" t="s">
        <v>13</v>
      </c>
      <c r="K147" t="s">
        <v>14</v>
      </c>
      <c r="L147" t="s">
        <v>15</v>
      </c>
      <c r="M147" s="3">
        <v>2850000</v>
      </c>
      <c r="N147" s="3">
        <v>61822.12581344902</v>
      </c>
      <c r="O147" s="3">
        <f t="shared" si="4"/>
        <v>2525.929553154199</v>
      </c>
      <c r="P147" s="14">
        <f t="shared" si="5"/>
        <v>1710.6382938878749</v>
      </c>
      <c r="Q147" t="s">
        <v>24</v>
      </c>
      <c r="R147" s="1" t="s">
        <v>26</v>
      </c>
      <c r="S147" s="1" t="s">
        <v>32</v>
      </c>
      <c r="T147" s="1" t="s">
        <v>86</v>
      </c>
    </row>
    <row r="148" spans="1:20" ht="25.5">
      <c r="A148">
        <v>145</v>
      </c>
      <c r="B148">
        <v>1</v>
      </c>
      <c r="C148" s="1" t="s">
        <v>381</v>
      </c>
      <c r="D148" s="1" t="s">
        <v>247</v>
      </c>
      <c r="E148" t="s">
        <v>386</v>
      </c>
      <c r="F148" t="s">
        <v>10</v>
      </c>
      <c r="G148">
        <v>39.4</v>
      </c>
      <c r="H148">
        <v>18.6</v>
      </c>
      <c r="I148">
        <v>9.1</v>
      </c>
      <c r="J148" t="s">
        <v>13</v>
      </c>
      <c r="K148" t="s">
        <v>14</v>
      </c>
      <c r="L148" t="s">
        <v>16</v>
      </c>
      <c r="M148" s="3">
        <v>2850000</v>
      </c>
      <c r="N148" s="3">
        <v>72335.02538071066</v>
      </c>
      <c r="O148" s="3">
        <f t="shared" si="4"/>
        <v>2955.4657969646846</v>
      </c>
      <c r="P148" s="14">
        <f t="shared" si="5"/>
        <v>2001.5336382799755</v>
      </c>
      <c r="Q148" t="s">
        <v>24</v>
      </c>
      <c r="R148" s="1" t="s">
        <v>26</v>
      </c>
      <c r="S148" s="1" t="s">
        <v>32</v>
      </c>
      <c r="T148" s="1" t="s">
        <v>86</v>
      </c>
    </row>
    <row r="149" spans="1:20" ht="25.5">
      <c r="A149">
        <v>146</v>
      </c>
      <c r="B149">
        <v>1</v>
      </c>
      <c r="C149" s="1" t="s">
        <v>119</v>
      </c>
      <c r="D149" s="1" t="s">
        <v>310</v>
      </c>
      <c r="E149" t="s">
        <v>198</v>
      </c>
      <c r="F149" t="s">
        <v>10</v>
      </c>
      <c r="G149">
        <v>46.1</v>
      </c>
      <c r="H149">
        <v>20.9</v>
      </c>
      <c r="I149">
        <v>11.1</v>
      </c>
      <c r="J149" t="s">
        <v>13</v>
      </c>
      <c r="K149" t="s">
        <v>14</v>
      </c>
      <c r="L149" t="s">
        <v>15</v>
      </c>
      <c r="M149" s="3">
        <v>2850000</v>
      </c>
      <c r="N149" s="3">
        <v>61822.12581344902</v>
      </c>
      <c r="O149" s="3">
        <f t="shared" si="4"/>
        <v>2525.929553154199</v>
      </c>
      <c r="P149" s="14">
        <f t="shared" si="5"/>
        <v>1710.6382938878749</v>
      </c>
      <c r="Q149" t="s">
        <v>11</v>
      </c>
      <c r="R149" s="1" t="s">
        <v>26</v>
      </c>
      <c r="S149" s="1" t="s">
        <v>32</v>
      </c>
      <c r="T149" s="1" t="s">
        <v>37</v>
      </c>
    </row>
    <row r="150" spans="1:20" ht="25.5">
      <c r="A150">
        <v>147</v>
      </c>
      <c r="B150">
        <v>1</v>
      </c>
      <c r="C150" s="1" t="s">
        <v>119</v>
      </c>
      <c r="D150" s="1" t="s">
        <v>310</v>
      </c>
      <c r="E150" t="s">
        <v>394</v>
      </c>
      <c r="F150" t="s">
        <v>10</v>
      </c>
      <c r="G150">
        <v>43.7</v>
      </c>
      <c r="H150">
        <v>19.3</v>
      </c>
      <c r="I150">
        <v>12.3</v>
      </c>
      <c r="J150" t="s">
        <v>13</v>
      </c>
      <c r="K150" t="s">
        <v>14</v>
      </c>
      <c r="L150" t="s">
        <v>17</v>
      </c>
      <c r="M150" s="3">
        <v>2854000</v>
      </c>
      <c r="N150" s="3">
        <v>65308.924485125855</v>
      </c>
      <c r="O150" s="3">
        <f t="shared" si="4"/>
        <v>2668.393237390229</v>
      </c>
      <c r="P150" s="14">
        <f t="shared" si="5"/>
        <v>1807.1191452394826</v>
      </c>
      <c r="Q150" t="s">
        <v>24</v>
      </c>
      <c r="R150" s="1" t="s">
        <v>100</v>
      </c>
      <c r="S150" s="1" t="s">
        <v>136</v>
      </c>
      <c r="T150" s="1" t="s">
        <v>137</v>
      </c>
    </row>
    <row r="151" spans="1:20" ht="25.5">
      <c r="A151">
        <v>148</v>
      </c>
      <c r="B151">
        <v>1</v>
      </c>
      <c r="C151" s="1" t="s">
        <v>367</v>
      </c>
      <c r="D151" s="1" t="s">
        <v>165</v>
      </c>
      <c r="E151" t="s">
        <v>2</v>
      </c>
      <c r="F151" t="s">
        <v>10</v>
      </c>
      <c r="G151">
        <v>42.6</v>
      </c>
      <c r="H151">
        <v>22.3</v>
      </c>
      <c r="I151">
        <v>11.1</v>
      </c>
      <c r="J151" t="s">
        <v>13</v>
      </c>
      <c r="K151" t="s">
        <v>14</v>
      </c>
      <c r="L151" t="s">
        <v>17</v>
      </c>
      <c r="M151" s="3">
        <v>2857000</v>
      </c>
      <c r="N151" s="3">
        <v>67065.72769953051</v>
      </c>
      <c r="O151" s="3">
        <f t="shared" si="4"/>
        <v>2740.1727354251484</v>
      </c>
      <c r="P151" s="14">
        <f t="shared" si="5"/>
        <v>1855.730460587234</v>
      </c>
      <c r="Q151" t="s">
        <v>24</v>
      </c>
      <c r="R151" s="1" t="s">
        <v>100</v>
      </c>
      <c r="S151" s="1" t="s">
        <v>136</v>
      </c>
      <c r="T151" s="1" t="s">
        <v>137</v>
      </c>
    </row>
    <row r="152" spans="1:20" ht="25.5">
      <c r="A152">
        <v>149</v>
      </c>
      <c r="B152">
        <v>1</v>
      </c>
      <c r="C152" s="1" t="s">
        <v>220</v>
      </c>
      <c r="D152" s="1" t="s">
        <v>219</v>
      </c>
      <c r="E152" t="s">
        <v>395</v>
      </c>
      <c r="F152" t="s">
        <v>10</v>
      </c>
      <c r="G152">
        <v>34.1</v>
      </c>
      <c r="H152">
        <v>17.3</v>
      </c>
      <c r="I152">
        <v>8.1</v>
      </c>
      <c r="J152" t="s">
        <v>13</v>
      </c>
      <c r="K152" t="s">
        <v>14</v>
      </c>
      <c r="L152" t="s">
        <v>17</v>
      </c>
      <c r="M152" s="3">
        <v>2857000</v>
      </c>
      <c r="N152" s="3">
        <v>83782.99120234603</v>
      </c>
      <c r="O152" s="3">
        <f t="shared" si="4"/>
        <v>3423.2069949886018</v>
      </c>
      <c r="P152" s="14">
        <f t="shared" si="5"/>
        <v>2318.302569531266</v>
      </c>
      <c r="Q152" t="s">
        <v>24</v>
      </c>
      <c r="R152" s="1" t="s">
        <v>26</v>
      </c>
      <c r="S152" s="1" t="s">
        <v>32</v>
      </c>
      <c r="T152" s="1" t="s">
        <v>86</v>
      </c>
    </row>
    <row r="153" spans="1:20" ht="25.5">
      <c r="A153">
        <v>150</v>
      </c>
      <c r="B153">
        <v>1</v>
      </c>
      <c r="C153" s="1" t="s">
        <v>220</v>
      </c>
      <c r="D153" s="1" t="s">
        <v>219</v>
      </c>
      <c r="E153" t="s">
        <v>40</v>
      </c>
      <c r="F153" t="s">
        <v>10</v>
      </c>
      <c r="G153">
        <v>36</v>
      </c>
      <c r="H153">
        <v>17.1</v>
      </c>
      <c r="I153">
        <v>8.6</v>
      </c>
      <c r="J153" t="s">
        <v>13</v>
      </c>
      <c r="K153" t="s">
        <v>14</v>
      </c>
      <c r="L153" t="s">
        <v>17</v>
      </c>
      <c r="M153" s="3">
        <v>2857000</v>
      </c>
      <c r="N153" s="3">
        <v>79361.11111111111</v>
      </c>
      <c r="O153" s="3">
        <f t="shared" si="4"/>
        <v>3242.537736919759</v>
      </c>
      <c r="P153" s="14">
        <f t="shared" si="5"/>
        <v>2195.9477116948933</v>
      </c>
      <c r="Q153" t="s">
        <v>24</v>
      </c>
      <c r="R153" s="1" t="s">
        <v>26</v>
      </c>
      <c r="S153" s="1" t="s">
        <v>32</v>
      </c>
      <c r="T153" s="1" t="s">
        <v>86</v>
      </c>
    </row>
    <row r="154" spans="1:20" ht="25.5">
      <c r="A154">
        <v>151</v>
      </c>
      <c r="B154">
        <v>1</v>
      </c>
      <c r="C154" s="1" t="s">
        <v>220</v>
      </c>
      <c r="D154" s="1" t="s">
        <v>219</v>
      </c>
      <c r="E154" t="s">
        <v>42</v>
      </c>
      <c r="F154" t="s">
        <v>10</v>
      </c>
      <c r="G154">
        <v>34.1</v>
      </c>
      <c r="H154">
        <v>17.3</v>
      </c>
      <c r="I154">
        <v>8.1</v>
      </c>
      <c r="J154" t="s">
        <v>13</v>
      </c>
      <c r="K154" t="s">
        <v>14</v>
      </c>
      <c r="L154" t="s">
        <v>17</v>
      </c>
      <c r="M154" s="3">
        <v>2857000</v>
      </c>
      <c r="N154" s="3">
        <v>83782.99120234603</v>
      </c>
      <c r="O154" s="3">
        <f t="shared" si="4"/>
        <v>3423.2069949886018</v>
      </c>
      <c r="P154" s="14">
        <f t="shared" si="5"/>
        <v>2318.302569531266</v>
      </c>
      <c r="Q154" t="s">
        <v>24</v>
      </c>
      <c r="R154" s="1" t="s">
        <v>26</v>
      </c>
      <c r="S154" s="1" t="s">
        <v>32</v>
      </c>
      <c r="T154" s="1" t="s">
        <v>86</v>
      </c>
    </row>
    <row r="155" spans="1:20" ht="25.5">
      <c r="A155">
        <v>152</v>
      </c>
      <c r="B155">
        <v>1</v>
      </c>
      <c r="C155" s="1" t="s">
        <v>220</v>
      </c>
      <c r="D155" s="1" t="s">
        <v>219</v>
      </c>
      <c r="E155" t="s">
        <v>396</v>
      </c>
      <c r="F155" t="s">
        <v>10</v>
      </c>
      <c r="G155">
        <v>34.1</v>
      </c>
      <c r="H155">
        <v>17.3</v>
      </c>
      <c r="I155">
        <v>8.1</v>
      </c>
      <c r="J155" t="s">
        <v>13</v>
      </c>
      <c r="K155" t="s">
        <v>14</v>
      </c>
      <c r="L155" t="s">
        <v>17</v>
      </c>
      <c r="M155" s="3">
        <v>2857000</v>
      </c>
      <c r="N155" s="3">
        <v>83782.99120234603</v>
      </c>
      <c r="O155" s="3">
        <f t="shared" si="4"/>
        <v>3423.2069949886018</v>
      </c>
      <c r="P155" s="14">
        <f t="shared" si="5"/>
        <v>2318.302569531266</v>
      </c>
      <c r="Q155" t="s">
        <v>24</v>
      </c>
      <c r="R155" s="1" t="s">
        <v>26</v>
      </c>
      <c r="S155" s="1" t="s">
        <v>32</v>
      </c>
      <c r="T155" s="1" t="s">
        <v>36</v>
      </c>
    </row>
    <row r="156" spans="1:20" ht="25.5">
      <c r="A156">
        <v>153</v>
      </c>
      <c r="B156">
        <v>1</v>
      </c>
      <c r="C156" s="1" t="s">
        <v>397</v>
      </c>
      <c r="D156" s="1" t="s">
        <v>398</v>
      </c>
      <c r="E156" t="s">
        <v>399</v>
      </c>
      <c r="F156" t="s">
        <v>10</v>
      </c>
      <c r="G156">
        <v>44.6</v>
      </c>
      <c r="H156">
        <v>19.5</v>
      </c>
      <c r="I156">
        <v>10</v>
      </c>
      <c r="J156" t="s">
        <v>13</v>
      </c>
      <c r="K156" t="s">
        <v>14</v>
      </c>
      <c r="L156" t="s">
        <v>21</v>
      </c>
      <c r="M156" s="3">
        <v>2870000</v>
      </c>
      <c r="N156" s="3">
        <v>64349.77578475336</v>
      </c>
      <c r="O156" s="3">
        <f t="shared" si="4"/>
        <v>2629.2043221553977</v>
      </c>
      <c r="P156" s="14">
        <f t="shared" si="5"/>
        <v>1780.5791892803325</v>
      </c>
      <c r="R156" s="1" t="s">
        <v>192</v>
      </c>
      <c r="S156" s="1" t="s">
        <v>193</v>
      </c>
      <c r="T156" s="1" t="s">
        <v>400</v>
      </c>
    </row>
    <row r="157" spans="1:20" ht="25.5">
      <c r="A157">
        <v>154</v>
      </c>
      <c r="B157">
        <v>1</v>
      </c>
      <c r="C157" s="1" t="s">
        <v>401</v>
      </c>
      <c r="D157" s="1" t="s">
        <v>165</v>
      </c>
      <c r="E157" t="s">
        <v>122</v>
      </c>
      <c r="F157" t="s">
        <v>10</v>
      </c>
      <c r="G157">
        <v>41.1</v>
      </c>
      <c r="H157">
        <v>18.8</v>
      </c>
      <c r="I157">
        <v>9</v>
      </c>
      <c r="J157" t="s">
        <v>13</v>
      </c>
      <c r="K157" t="s">
        <v>46</v>
      </c>
      <c r="L157" t="s">
        <v>23</v>
      </c>
      <c r="M157" s="3">
        <v>2875000</v>
      </c>
      <c r="N157" s="3">
        <v>69951.33819951338</v>
      </c>
      <c r="O157" s="3">
        <f t="shared" si="4"/>
        <v>2858.073062288596</v>
      </c>
      <c r="P157" s="14">
        <f t="shared" si="5"/>
        <v>1935.5762400321357</v>
      </c>
      <c r="R157" s="1" t="s">
        <v>25</v>
      </c>
      <c r="S157" s="1" t="s">
        <v>49</v>
      </c>
      <c r="T157" s="1" t="s">
        <v>402</v>
      </c>
    </row>
    <row r="158" spans="1:20" ht="25.5">
      <c r="A158">
        <v>155</v>
      </c>
      <c r="B158">
        <v>1</v>
      </c>
      <c r="C158" s="1" t="s">
        <v>220</v>
      </c>
      <c r="D158" s="1" t="s">
        <v>219</v>
      </c>
      <c r="E158" t="s">
        <v>6</v>
      </c>
      <c r="F158" t="s">
        <v>10</v>
      </c>
      <c r="G158">
        <v>37.1</v>
      </c>
      <c r="H158">
        <v>17.4</v>
      </c>
      <c r="I158">
        <v>12</v>
      </c>
      <c r="J158" t="s">
        <v>13</v>
      </c>
      <c r="K158" t="s">
        <v>14</v>
      </c>
      <c r="L158" t="s">
        <v>17</v>
      </c>
      <c r="M158" s="3">
        <v>2881000</v>
      </c>
      <c r="N158" s="3">
        <v>77654.98652291104</v>
      </c>
      <c r="O158" s="3">
        <f t="shared" si="4"/>
        <v>3172.8288671260893</v>
      </c>
      <c r="P158" s="14">
        <f t="shared" si="5"/>
        <v>2148.7386903887414</v>
      </c>
      <c r="Q158" t="s">
        <v>24</v>
      </c>
      <c r="R158" s="1" t="s">
        <v>26</v>
      </c>
      <c r="S158" s="1" t="s">
        <v>32</v>
      </c>
      <c r="T158" s="1" t="s">
        <v>86</v>
      </c>
    </row>
    <row r="159" spans="1:20" ht="25.5">
      <c r="A159">
        <v>156</v>
      </c>
      <c r="B159">
        <v>1</v>
      </c>
      <c r="C159" s="1" t="s">
        <v>242</v>
      </c>
      <c r="D159" s="1" t="s">
        <v>99</v>
      </c>
      <c r="E159" t="s">
        <v>4</v>
      </c>
      <c r="F159" t="s">
        <v>10</v>
      </c>
      <c r="G159">
        <v>48</v>
      </c>
      <c r="H159">
        <v>20.3</v>
      </c>
      <c r="I159">
        <v>10.6</v>
      </c>
      <c r="J159" t="s">
        <v>13</v>
      </c>
      <c r="K159" t="s">
        <v>46</v>
      </c>
      <c r="L159" t="s">
        <v>15</v>
      </c>
      <c r="M159" s="3">
        <v>2883600</v>
      </c>
      <c r="N159" s="3">
        <v>60075</v>
      </c>
      <c r="O159" s="3">
        <f t="shared" si="4"/>
        <v>2454.5454545454545</v>
      </c>
      <c r="P159" s="14">
        <f t="shared" si="5"/>
        <v>1662.2947553666595</v>
      </c>
      <c r="Q159" t="s">
        <v>24</v>
      </c>
      <c r="R159" s="1" t="s">
        <v>211</v>
      </c>
      <c r="S159" s="1" t="s">
        <v>212</v>
      </c>
      <c r="T159" s="1" t="s">
        <v>213</v>
      </c>
    </row>
    <row r="160" spans="1:20" ht="25.5">
      <c r="A160">
        <v>157</v>
      </c>
      <c r="B160">
        <v>1</v>
      </c>
      <c r="C160" s="1" t="s">
        <v>220</v>
      </c>
      <c r="D160" s="1" t="s">
        <v>219</v>
      </c>
      <c r="E160" t="s">
        <v>42</v>
      </c>
      <c r="F160" t="s">
        <v>10</v>
      </c>
      <c r="G160">
        <v>38.8</v>
      </c>
      <c r="H160">
        <v>16.3</v>
      </c>
      <c r="I160">
        <v>12.2</v>
      </c>
      <c r="J160" t="s">
        <v>13</v>
      </c>
      <c r="K160" t="s">
        <v>14</v>
      </c>
      <c r="L160" t="s">
        <v>17</v>
      </c>
      <c r="M160" s="3">
        <v>2889000</v>
      </c>
      <c r="N160" s="3">
        <v>74458.76288659795</v>
      </c>
      <c r="O160" s="3">
        <f t="shared" si="4"/>
        <v>3042.237503027495</v>
      </c>
      <c r="P160" s="14">
        <f t="shared" si="5"/>
        <v>2060.298144610594</v>
      </c>
      <c r="Q160" t="s">
        <v>24</v>
      </c>
      <c r="R160" s="1" t="s">
        <v>26</v>
      </c>
      <c r="S160" s="1" t="s">
        <v>32</v>
      </c>
      <c r="T160" s="1" t="s">
        <v>86</v>
      </c>
    </row>
    <row r="161" spans="1:20" ht="25.5">
      <c r="A161">
        <v>158</v>
      </c>
      <c r="B161">
        <v>1</v>
      </c>
      <c r="C161" s="1" t="s">
        <v>403</v>
      </c>
      <c r="D161" s="1" t="s">
        <v>165</v>
      </c>
      <c r="E161" t="s">
        <v>122</v>
      </c>
      <c r="F161" t="s">
        <v>10</v>
      </c>
      <c r="G161">
        <v>42</v>
      </c>
      <c r="H161">
        <v>18</v>
      </c>
      <c r="I161">
        <v>9</v>
      </c>
      <c r="J161" t="s">
        <v>13</v>
      </c>
      <c r="L161" t="s">
        <v>23</v>
      </c>
      <c r="M161" s="3">
        <v>2900000</v>
      </c>
      <c r="N161" s="3">
        <v>69047.61904761905</v>
      </c>
      <c r="O161" s="3">
        <f t="shared" si="4"/>
        <v>2821.148888564619</v>
      </c>
      <c r="P161" s="14">
        <f t="shared" si="5"/>
        <v>1910.5700376764412</v>
      </c>
      <c r="R161" s="1" t="s">
        <v>98</v>
      </c>
      <c r="S161" s="1" t="s">
        <v>404</v>
      </c>
      <c r="T161" s="1" t="s">
        <v>405</v>
      </c>
    </row>
    <row r="162" spans="1:20" ht="25.5">
      <c r="A162">
        <v>159</v>
      </c>
      <c r="B162">
        <v>1</v>
      </c>
      <c r="C162" s="1" t="s">
        <v>406</v>
      </c>
      <c r="D162" s="1" t="s">
        <v>235</v>
      </c>
      <c r="E162" t="s">
        <v>124</v>
      </c>
      <c r="G162">
        <v>45</v>
      </c>
      <c r="H162">
        <v>18.2</v>
      </c>
      <c r="I162">
        <v>7.9</v>
      </c>
      <c r="J162" t="s">
        <v>13</v>
      </c>
      <c r="K162" t="s">
        <v>14</v>
      </c>
      <c r="L162" t="s">
        <v>21</v>
      </c>
      <c r="M162" s="3">
        <v>2908000</v>
      </c>
      <c r="N162" s="3">
        <v>64622.22222222222</v>
      </c>
      <c r="O162" s="3">
        <f t="shared" si="4"/>
        <v>2640.3359437067297</v>
      </c>
      <c r="P162" s="14">
        <f t="shared" si="5"/>
        <v>1788.117870663983</v>
      </c>
      <c r="R162" s="1" t="s">
        <v>27</v>
      </c>
      <c r="S162" s="1" t="s">
        <v>31</v>
      </c>
      <c r="T162" s="1" t="s">
        <v>407</v>
      </c>
    </row>
    <row r="163" spans="1:20" ht="25.5">
      <c r="A163">
        <v>160</v>
      </c>
      <c r="B163">
        <v>1</v>
      </c>
      <c r="C163" s="1" t="s">
        <v>214</v>
      </c>
      <c r="D163" s="1" t="s">
        <v>243</v>
      </c>
      <c r="E163" t="s">
        <v>408</v>
      </c>
      <c r="F163" t="s">
        <v>10</v>
      </c>
      <c r="G163">
        <v>39.5</v>
      </c>
      <c r="H163">
        <v>17.6</v>
      </c>
      <c r="I163">
        <v>9.7</v>
      </c>
      <c r="J163" t="s">
        <v>13</v>
      </c>
      <c r="K163" t="s">
        <v>14</v>
      </c>
      <c r="L163" t="s">
        <v>21</v>
      </c>
      <c r="M163" s="3">
        <v>2915000</v>
      </c>
      <c r="N163" s="3">
        <v>73797.46835443038</v>
      </c>
      <c r="O163" s="3">
        <f t="shared" si="4"/>
        <v>3015.21831887356</v>
      </c>
      <c r="P163" s="14">
        <f t="shared" si="5"/>
        <v>2041.9999101940348</v>
      </c>
      <c r="Q163" t="s">
        <v>14</v>
      </c>
      <c r="R163" s="1" t="s">
        <v>29</v>
      </c>
      <c r="S163" s="1" t="s">
        <v>33</v>
      </c>
      <c r="T163" s="1" t="s">
        <v>409</v>
      </c>
    </row>
    <row r="164" spans="1:20" ht="25.5">
      <c r="A164">
        <v>161</v>
      </c>
      <c r="B164">
        <v>1</v>
      </c>
      <c r="C164" s="1" t="s">
        <v>406</v>
      </c>
      <c r="D164" s="1" t="s">
        <v>235</v>
      </c>
      <c r="E164" t="s">
        <v>410</v>
      </c>
      <c r="F164" t="s">
        <v>10</v>
      </c>
      <c r="G164">
        <v>45.9</v>
      </c>
      <c r="H164">
        <v>19.2</v>
      </c>
      <c r="I164">
        <v>13.7</v>
      </c>
      <c r="J164" t="s">
        <v>13</v>
      </c>
      <c r="K164" t="s">
        <v>14</v>
      </c>
      <c r="L164" t="s">
        <v>17</v>
      </c>
      <c r="M164" s="3">
        <v>2924000</v>
      </c>
      <c r="N164" s="3">
        <v>63703.70370370371</v>
      </c>
      <c r="O164" s="3">
        <f t="shared" si="4"/>
        <v>2602.8070971891198</v>
      </c>
      <c r="P164" s="14">
        <f t="shared" si="5"/>
        <v>1762.702165028686</v>
      </c>
      <c r="Q164" t="s">
        <v>24</v>
      </c>
      <c r="R164" s="1" t="s">
        <v>27</v>
      </c>
      <c r="S164" s="1" t="s">
        <v>31</v>
      </c>
      <c r="T164" s="1" t="s">
        <v>407</v>
      </c>
    </row>
    <row r="165" spans="1:20" ht="25.5">
      <c r="A165">
        <v>162</v>
      </c>
      <c r="B165">
        <v>1</v>
      </c>
      <c r="C165" s="1" t="s">
        <v>411</v>
      </c>
      <c r="D165" s="1" t="s">
        <v>235</v>
      </c>
      <c r="E165" t="s">
        <v>412</v>
      </c>
      <c r="F165" t="s">
        <v>10</v>
      </c>
      <c r="G165">
        <v>38.9</v>
      </c>
      <c r="H165">
        <v>15.3</v>
      </c>
      <c r="I165">
        <v>8.9</v>
      </c>
      <c r="J165" t="s">
        <v>13</v>
      </c>
      <c r="K165" t="s">
        <v>14</v>
      </c>
      <c r="L165" t="s">
        <v>23</v>
      </c>
      <c r="M165" s="3">
        <v>2937000</v>
      </c>
      <c r="N165" s="3">
        <v>75501.28534704371</v>
      </c>
      <c r="O165" s="3">
        <f t="shared" si="4"/>
        <v>3084.832904884319</v>
      </c>
      <c r="P165" s="14">
        <f t="shared" si="5"/>
        <v>2089.1450795810633</v>
      </c>
      <c r="Q165" t="s">
        <v>24</v>
      </c>
      <c r="R165" s="1" t="s">
        <v>27</v>
      </c>
      <c r="S165" s="1" t="s">
        <v>31</v>
      </c>
      <c r="T165" s="1" t="s">
        <v>413</v>
      </c>
    </row>
    <row r="166" spans="1:20" ht="25.5">
      <c r="A166">
        <v>163</v>
      </c>
      <c r="B166">
        <v>1</v>
      </c>
      <c r="C166" s="1" t="s">
        <v>414</v>
      </c>
      <c r="D166" s="1" t="s">
        <v>165</v>
      </c>
      <c r="E166" t="s">
        <v>188</v>
      </c>
      <c r="F166" t="s">
        <v>10</v>
      </c>
      <c r="G166">
        <v>47.6</v>
      </c>
      <c r="H166">
        <v>20.9</v>
      </c>
      <c r="I166">
        <v>12</v>
      </c>
      <c r="J166" t="s">
        <v>13</v>
      </c>
      <c r="K166" t="s">
        <v>14</v>
      </c>
      <c r="L166" t="s">
        <v>382</v>
      </c>
      <c r="M166" s="3">
        <v>2939000</v>
      </c>
      <c r="N166" s="3">
        <v>61743.69747899159</v>
      </c>
      <c r="O166" s="3">
        <f t="shared" si="4"/>
        <v>2522.725126822945</v>
      </c>
      <c r="P166" s="14">
        <f t="shared" si="5"/>
        <v>1708.4681564090447</v>
      </c>
      <c r="R166" s="1" t="s">
        <v>25</v>
      </c>
      <c r="S166" s="1" t="s">
        <v>144</v>
      </c>
      <c r="T166" s="1" t="s">
        <v>370</v>
      </c>
    </row>
    <row r="167" spans="1:20" ht="25.5">
      <c r="A167">
        <v>164</v>
      </c>
      <c r="B167">
        <v>1</v>
      </c>
      <c r="C167" s="1" t="s">
        <v>406</v>
      </c>
      <c r="D167" s="1" t="s">
        <v>235</v>
      </c>
      <c r="E167" t="s">
        <v>4</v>
      </c>
      <c r="F167" t="s">
        <v>10</v>
      </c>
      <c r="G167">
        <v>44.5</v>
      </c>
      <c r="H167">
        <v>18</v>
      </c>
      <c r="I167">
        <v>13</v>
      </c>
      <c r="J167" t="s">
        <v>13</v>
      </c>
      <c r="K167" t="s">
        <v>14</v>
      </c>
      <c r="L167" t="s">
        <v>382</v>
      </c>
      <c r="M167" s="3">
        <v>2945000</v>
      </c>
      <c r="N167" s="3">
        <v>66179.77528089887</v>
      </c>
      <c r="O167" s="3">
        <f t="shared" si="4"/>
        <v>2703.9744752154797</v>
      </c>
      <c r="P167" s="14">
        <f t="shared" si="5"/>
        <v>1831.2158695094845</v>
      </c>
      <c r="Q167" t="s">
        <v>24</v>
      </c>
      <c r="R167" s="1" t="s">
        <v>27</v>
      </c>
      <c r="S167" s="1" t="s">
        <v>31</v>
      </c>
      <c r="T167" s="1" t="s">
        <v>415</v>
      </c>
    </row>
    <row r="168" spans="1:20" ht="25.5">
      <c r="A168">
        <v>165</v>
      </c>
      <c r="B168">
        <v>1</v>
      </c>
      <c r="C168" s="1" t="s">
        <v>414</v>
      </c>
      <c r="D168" s="1" t="s">
        <v>165</v>
      </c>
      <c r="E168" t="s">
        <v>194</v>
      </c>
      <c r="F168" t="s">
        <v>10</v>
      </c>
      <c r="G168">
        <v>44.5</v>
      </c>
      <c r="H168">
        <v>18.7</v>
      </c>
      <c r="I168">
        <v>13</v>
      </c>
      <c r="J168" t="s">
        <v>13</v>
      </c>
      <c r="K168" t="s">
        <v>14</v>
      </c>
      <c r="L168" t="s">
        <v>382</v>
      </c>
      <c r="M168" s="3">
        <v>2946000</v>
      </c>
      <c r="N168" s="3">
        <v>66202.24719101124</v>
      </c>
      <c r="O168" s="3">
        <f t="shared" si="4"/>
        <v>2704.8926329320216</v>
      </c>
      <c r="P168" s="14">
        <f t="shared" si="5"/>
        <v>1831.8376745585542</v>
      </c>
      <c r="R168" s="1" t="s">
        <v>25</v>
      </c>
      <c r="S168" s="1" t="s">
        <v>144</v>
      </c>
      <c r="T168" s="1" t="s">
        <v>370</v>
      </c>
    </row>
    <row r="169" spans="1:20" ht="25.5">
      <c r="A169">
        <v>166</v>
      </c>
      <c r="B169">
        <v>1</v>
      </c>
      <c r="C169" s="1" t="s">
        <v>313</v>
      </c>
      <c r="D169" s="1" t="s">
        <v>157</v>
      </c>
      <c r="E169" t="s">
        <v>202</v>
      </c>
      <c r="F169" t="s">
        <v>10</v>
      </c>
      <c r="G169">
        <v>34</v>
      </c>
      <c r="H169">
        <v>17.4</v>
      </c>
      <c r="I169">
        <v>9.7</v>
      </c>
      <c r="J169" t="s">
        <v>13</v>
      </c>
      <c r="K169" t="s">
        <v>46</v>
      </c>
      <c r="L169" t="s">
        <v>312</v>
      </c>
      <c r="M169" s="3">
        <v>2963000</v>
      </c>
      <c r="N169" s="3">
        <v>87147.05882352941</v>
      </c>
      <c r="O169" s="3">
        <f t="shared" si="4"/>
        <v>3560.6561317070236</v>
      </c>
      <c r="P169" s="14">
        <f t="shared" si="5"/>
        <v>2411.3874128669613</v>
      </c>
      <c r="Q169" t="s">
        <v>24</v>
      </c>
      <c r="R169" s="1" t="s">
        <v>26</v>
      </c>
      <c r="S169" s="1" t="s">
        <v>32</v>
      </c>
      <c r="T169" s="1" t="s">
        <v>86</v>
      </c>
    </row>
    <row r="170" spans="1:20" ht="25.5">
      <c r="A170">
        <v>167</v>
      </c>
      <c r="B170">
        <v>1</v>
      </c>
      <c r="C170" s="1" t="s">
        <v>406</v>
      </c>
      <c r="D170" s="1" t="s">
        <v>235</v>
      </c>
      <c r="E170" t="s">
        <v>416</v>
      </c>
      <c r="F170" t="s">
        <v>10</v>
      </c>
      <c r="G170">
        <v>49.4</v>
      </c>
      <c r="H170">
        <v>21.4</v>
      </c>
      <c r="I170">
        <v>12.3</v>
      </c>
      <c r="J170" t="s">
        <v>13</v>
      </c>
      <c r="K170" t="s">
        <v>14</v>
      </c>
      <c r="L170" t="s">
        <v>382</v>
      </c>
      <c r="M170" s="3">
        <v>2966000</v>
      </c>
      <c r="N170" s="3">
        <v>60040.485829959514</v>
      </c>
      <c r="O170" s="3">
        <f t="shared" si="4"/>
        <v>2453.135273951359</v>
      </c>
      <c r="P170" s="14">
        <f t="shared" si="5"/>
        <v>1661.3397370754547</v>
      </c>
      <c r="Q170" t="s">
        <v>24</v>
      </c>
      <c r="R170" s="1" t="s">
        <v>27</v>
      </c>
      <c r="S170" s="1" t="s">
        <v>31</v>
      </c>
      <c r="T170" s="1" t="s">
        <v>415</v>
      </c>
    </row>
    <row r="171" spans="1:20" ht="25.5">
      <c r="A171">
        <v>168</v>
      </c>
      <c r="B171">
        <v>1</v>
      </c>
      <c r="C171" s="1" t="s">
        <v>414</v>
      </c>
      <c r="D171" s="1" t="s">
        <v>165</v>
      </c>
      <c r="E171" t="s">
        <v>4</v>
      </c>
      <c r="F171" t="s">
        <v>10</v>
      </c>
      <c r="G171">
        <v>49.4</v>
      </c>
      <c r="H171">
        <v>21.4</v>
      </c>
      <c r="I171">
        <v>12.3</v>
      </c>
      <c r="J171" t="s">
        <v>13</v>
      </c>
      <c r="K171" t="s">
        <v>14</v>
      </c>
      <c r="L171" t="s">
        <v>382</v>
      </c>
      <c r="M171" s="3">
        <v>2967000</v>
      </c>
      <c r="N171" s="3">
        <v>60060.728744939275</v>
      </c>
      <c r="O171" s="3">
        <f t="shared" si="4"/>
        <v>2453.9623593437905</v>
      </c>
      <c r="P171" s="14">
        <f t="shared" si="5"/>
        <v>1661.899865105487</v>
      </c>
      <c r="R171" s="1" t="s">
        <v>25</v>
      </c>
      <c r="S171" s="1" t="s">
        <v>144</v>
      </c>
      <c r="T171" s="1" t="s">
        <v>370</v>
      </c>
    </row>
    <row r="172" spans="1:20" ht="25.5">
      <c r="A172">
        <v>169</v>
      </c>
      <c r="B172">
        <v>1</v>
      </c>
      <c r="C172" s="1" t="s">
        <v>417</v>
      </c>
      <c r="D172" s="1" t="s">
        <v>293</v>
      </c>
      <c r="E172" t="s">
        <v>2</v>
      </c>
      <c r="F172" t="s">
        <v>10</v>
      </c>
      <c r="G172">
        <v>39</v>
      </c>
      <c r="H172">
        <v>16.2</v>
      </c>
      <c r="I172">
        <v>7.8</v>
      </c>
      <c r="J172" t="s">
        <v>13</v>
      </c>
      <c r="K172" t="s">
        <v>14</v>
      </c>
      <c r="L172" t="s">
        <v>23</v>
      </c>
      <c r="M172" s="3">
        <v>2990000</v>
      </c>
      <c r="N172" s="3">
        <v>76666.66666666667</v>
      </c>
      <c r="O172" s="3">
        <f t="shared" si="4"/>
        <v>3132.448076268301</v>
      </c>
      <c r="P172" s="14">
        <f t="shared" si="5"/>
        <v>2121.391559075221</v>
      </c>
      <c r="R172" s="1" t="s">
        <v>418</v>
      </c>
      <c r="S172" s="1" t="s">
        <v>419</v>
      </c>
      <c r="T172" s="1" t="s">
        <v>420</v>
      </c>
    </row>
    <row r="173" spans="1:20" ht="25.5">
      <c r="A173">
        <v>170</v>
      </c>
      <c r="B173">
        <v>1</v>
      </c>
      <c r="C173" s="1" t="s">
        <v>214</v>
      </c>
      <c r="D173" s="1" t="s">
        <v>243</v>
      </c>
      <c r="E173" t="s">
        <v>421</v>
      </c>
      <c r="F173" t="s">
        <v>10</v>
      </c>
      <c r="G173">
        <v>41.4</v>
      </c>
      <c r="H173">
        <v>18.6</v>
      </c>
      <c r="I173">
        <v>9.1</v>
      </c>
      <c r="J173" t="s">
        <v>13</v>
      </c>
      <c r="K173" t="s">
        <v>14</v>
      </c>
      <c r="L173" t="s">
        <v>16</v>
      </c>
      <c r="M173" s="3">
        <v>2990000</v>
      </c>
      <c r="N173" s="3">
        <v>72222.22222222222</v>
      </c>
      <c r="O173" s="3">
        <f t="shared" si="4"/>
        <v>2950.8568834411526</v>
      </c>
      <c r="P173" s="14">
        <f t="shared" si="5"/>
        <v>1998.4123382592659</v>
      </c>
      <c r="R173" s="1" t="s">
        <v>25</v>
      </c>
      <c r="S173" s="1" t="s">
        <v>147</v>
      </c>
      <c r="T173" s="1" t="s">
        <v>422</v>
      </c>
    </row>
    <row r="174" spans="1:19" ht="25.5">
      <c r="A174">
        <v>171</v>
      </c>
      <c r="B174">
        <v>1</v>
      </c>
      <c r="C174" s="1" t="s">
        <v>406</v>
      </c>
      <c r="D174" s="1" t="s">
        <v>235</v>
      </c>
      <c r="E174" t="s">
        <v>423</v>
      </c>
      <c r="G174">
        <v>40</v>
      </c>
      <c r="H174">
        <v>17</v>
      </c>
      <c r="I174">
        <v>10</v>
      </c>
      <c r="J174" t="s">
        <v>13</v>
      </c>
      <c r="K174" t="s">
        <v>14</v>
      </c>
      <c r="L174" t="s">
        <v>23</v>
      </c>
      <c r="M174" s="3">
        <v>3000000</v>
      </c>
      <c r="N174" s="3">
        <v>75000</v>
      </c>
      <c r="O174" s="3">
        <f t="shared" si="4"/>
        <v>3064.35137895812</v>
      </c>
      <c r="P174" s="14">
        <f t="shared" si="5"/>
        <v>2075.2743512692377</v>
      </c>
      <c r="R174" s="1" t="s">
        <v>25</v>
      </c>
      <c r="S174" s="1" t="s">
        <v>134</v>
      </c>
    </row>
    <row r="175" spans="1:20" ht="25.5">
      <c r="A175">
        <v>172</v>
      </c>
      <c r="B175">
        <v>1</v>
      </c>
      <c r="C175" s="1" t="s">
        <v>119</v>
      </c>
      <c r="D175" s="1" t="s">
        <v>235</v>
      </c>
      <c r="E175" t="s">
        <v>102</v>
      </c>
      <c r="F175" t="s">
        <v>10</v>
      </c>
      <c r="G175">
        <v>43.6</v>
      </c>
      <c r="H175">
        <v>18.7</v>
      </c>
      <c r="I175">
        <v>12.2</v>
      </c>
      <c r="J175" t="s">
        <v>13</v>
      </c>
      <c r="K175" t="s">
        <v>14</v>
      </c>
      <c r="L175" t="s">
        <v>16</v>
      </c>
      <c r="M175" s="3">
        <v>3000000</v>
      </c>
      <c r="N175" s="3">
        <v>68807.33944954128</v>
      </c>
      <c r="O175" s="3">
        <f t="shared" si="4"/>
        <v>2811.3315403285505</v>
      </c>
      <c r="P175" s="14">
        <f t="shared" si="5"/>
        <v>1903.9214231827868</v>
      </c>
      <c r="R175" s="1" t="s">
        <v>25</v>
      </c>
      <c r="S175" s="1" t="s">
        <v>51</v>
      </c>
      <c r="T175" s="1" t="s">
        <v>424</v>
      </c>
    </row>
    <row r="176" spans="1:20" ht="25.5">
      <c r="A176">
        <v>173</v>
      </c>
      <c r="B176">
        <v>1</v>
      </c>
      <c r="C176" s="1" t="s">
        <v>242</v>
      </c>
      <c r="D176" s="1" t="s">
        <v>99</v>
      </c>
      <c r="E176" t="s">
        <v>4</v>
      </c>
      <c r="F176" t="s">
        <v>10</v>
      </c>
      <c r="G176">
        <v>48</v>
      </c>
      <c r="H176">
        <v>20.3</v>
      </c>
      <c r="I176">
        <v>10.6</v>
      </c>
      <c r="J176" t="s">
        <v>13</v>
      </c>
      <c r="K176" t="s">
        <v>46</v>
      </c>
      <c r="L176" t="s">
        <v>15</v>
      </c>
      <c r="M176" s="3">
        <v>3003600</v>
      </c>
      <c r="N176" s="3">
        <v>62575</v>
      </c>
      <c r="O176" s="3">
        <f t="shared" si="4"/>
        <v>2556.690500510725</v>
      </c>
      <c r="P176" s="14">
        <f t="shared" si="5"/>
        <v>1731.470567075634</v>
      </c>
      <c r="Q176" t="s">
        <v>24</v>
      </c>
      <c r="R176" s="1" t="s">
        <v>211</v>
      </c>
      <c r="S176" s="1" t="s">
        <v>212</v>
      </c>
      <c r="T176" s="1" t="s">
        <v>213</v>
      </c>
    </row>
    <row r="177" spans="1:20" ht="25.5">
      <c r="A177">
        <v>174</v>
      </c>
      <c r="B177">
        <v>1</v>
      </c>
      <c r="C177" s="1" t="s">
        <v>214</v>
      </c>
      <c r="D177" s="1" t="s">
        <v>243</v>
      </c>
      <c r="E177" t="s">
        <v>244</v>
      </c>
      <c r="F177" t="s">
        <v>10</v>
      </c>
      <c r="G177">
        <v>39.2</v>
      </c>
      <c r="H177">
        <v>17.6</v>
      </c>
      <c r="I177">
        <v>9.7</v>
      </c>
      <c r="J177" t="s">
        <v>13</v>
      </c>
      <c r="K177" t="s">
        <v>14</v>
      </c>
      <c r="L177" t="s">
        <v>16</v>
      </c>
      <c r="M177" s="3">
        <v>3006640</v>
      </c>
      <c r="N177" s="3">
        <v>76700</v>
      </c>
      <c r="O177" s="3">
        <f t="shared" si="4"/>
        <v>3133.8100102145045</v>
      </c>
      <c r="P177" s="14">
        <f t="shared" si="5"/>
        <v>2122.3139032313406</v>
      </c>
      <c r="Q177" t="s">
        <v>24</v>
      </c>
      <c r="R177" s="1" t="s">
        <v>76</v>
      </c>
      <c r="S177" s="1" t="s">
        <v>77</v>
      </c>
      <c r="T177" s="1" t="s">
        <v>245</v>
      </c>
    </row>
    <row r="178" spans="1:20" ht="25.5">
      <c r="A178">
        <v>175</v>
      </c>
      <c r="B178">
        <v>1</v>
      </c>
      <c r="C178" s="1" t="s">
        <v>246</v>
      </c>
      <c r="D178" s="1" t="s">
        <v>247</v>
      </c>
      <c r="E178" t="s">
        <v>248</v>
      </c>
      <c r="F178" t="s">
        <v>10</v>
      </c>
      <c r="G178">
        <v>39.2</v>
      </c>
      <c r="H178">
        <v>17.6</v>
      </c>
      <c r="I178">
        <v>9.7</v>
      </c>
      <c r="J178" t="s">
        <v>13</v>
      </c>
      <c r="K178" t="s">
        <v>14</v>
      </c>
      <c r="L178" t="s">
        <v>16</v>
      </c>
      <c r="M178" s="3">
        <v>3006640</v>
      </c>
      <c r="N178" s="3">
        <v>76700</v>
      </c>
      <c r="O178" s="3">
        <f t="shared" si="4"/>
        <v>3133.8100102145045</v>
      </c>
      <c r="P178" s="14">
        <f t="shared" si="5"/>
        <v>2122.3139032313406</v>
      </c>
      <c r="Q178" t="s">
        <v>24</v>
      </c>
      <c r="R178" s="1" t="s">
        <v>76</v>
      </c>
      <c r="S178" s="1" t="s">
        <v>77</v>
      </c>
      <c r="T178" s="1" t="s">
        <v>245</v>
      </c>
    </row>
    <row r="179" spans="1:20" ht="25.5">
      <c r="A179">
        <v>176</v>
      </c>
      <c r="B179">
        <v>1</v>
      </c>
      <c r="C179" s="1" t="s">
        <v>313</v>
      </c>
      <c r="D179" s="1" t="s">
        <v>157</v>
      </c>
      <c r="E179" t="s">
        <v>425</v>
      </c>
      <c r="F179" t="s">
        <v>10</v>
      </c>
      <c r="G179">
        <v>34</v>
      </c>
      <c r="H179">
        <v>17.4</v>
      </c>
      <c r="I179">
        <v>9.7</v>
      </c>
      <c r="J179" t="s">
        <v>13</v>
      </c>
      <c r="K179" t="s">
        <v>46</v>
      </c>
      <c r="L179" t="s">
        <v>312</v>
      </c>
      <c r="M179" s="3">
        <v>3020000</v>
      </c>
      <c r="N179" s="3">
        <v>88823.5294117647</v>
      </c>
      <c r="O179" s="3">
        <f t="shared" si="4"/>
        <v>3629.153397824911</v>
      </c>
      <c r="P179" s="14">
        <f t="shared" si="5"/>
        <v>2457.7758983659205</v>
      </c>
      <c r="Q179" t="s">
        <v>24</v>
      </c>
      <c r="R179" s="1" t="s">
        <v>26</v>
      </c>
      <c r="S179" s="1" t="s">
        <v>32</v>
      </c>
      <c r="T179" s="1" t="s">
        <v>86</v>
      </c>
    </row>
    <row r="180" spans="1:20" ht="25.5">
      <c r="A180">
        <v>177</v>
      </c>
      <c r="B180">
        <v>1</v>
      </c>
      <c r="C180" s="1" t="s">
        <v>246</v>
      </c>
      <c r="D180" s="1" t="s">
        <v>247</v>
      </c>
      <c r="E180" t="s">
        <v>248</v>
      </c>
      <c r="F180" t="s">
        <v>10</v>
      </c>
      <c r="G180">
        <v>39.6</v>
      </c>
      <c r="H180">
        <v>17.6</v>
      </c>
      <c r="I180">
        <v>9.7</v>
      </c>
      <c r="J180" t="s">
        <v>13</v>
      </c>
      <c r="K180" t="s">
        <v>14</v>
      </c>
      <c r="L180" t="s">
        <v>16</v>
      </c>
      <c r="M180" s="3">
        <v>3037320</v>
      </c>
      <c r="N180" s="3">
        <v>76700</v>
      </c>
      <c r="O180" s="3">
        <f t="shared" si="4"/>
        <v>3133.8100102145045</v>
      </c>
      <c r="P180" s="14">
        <f t="shared" si="5"/>
        <v>2122.3139032313406</v>
      </c>
      <c r="Q180" t="s">
        <v>24</v>
      </c>
      <c r="R180" s="1" t="s">
        <v>76</v>
      </c>
      <c r="S180" s="1" t="s">
        <v>77</v>
      </c>
      <c r="T180" s="1" t="s">
        <v>245</v>
      </c>
    </row>
    <row r="181" spans="1:20" ht="25.5">
      <c r="A181">
        <v>178</v>
      </c>
      <c r="B181">
        <v>1</v>
      </c>
      <c r="C181" s="1" t="s">
        <v>214</v>
      </c>
      <c r="D181" s="1" t="s">
        <v>243</v>
      </c>
      <c r="E181" t="s">
        <v>244</v>
      </c>
      <c r="F181" t="s">
        <v>10</v>
      </c>
      <c r="G181">
        <v>39.7</v>
      </c>
      <c r="H181">
        <v>17.6</v>
      </c>
      <c r="I181">
        <v>9.7</v>
      </c>
      <c r="J181" t="s">
        <v>13</v>
      </c>
      <c r="K181" t="s">
        <v>14</v>
      </c>
      <c r="L181" t="s">
        <v>16</v>
      </c>
      <c r="M181" s="3">
        <v>3044990</v>
      </c>
      <c r="N181" s="3">
        <v>76700</v>
      </c>
      <c r="O181" s="3">
        <f t="shared" si="4"/>
        <v>3133.8100102145045</v>
      </c>
      <c r="P181" s="14">
        <f t="shared" si="5"/>
        <v>2122.3139032313406</v>
      </c>
      <c r="Q181" t="s">
        <v>24</v>
      </c>
      <c r="R181" s="1" t="s">
        <v>76</v>
      </c>
      <c r="S181" s="1" t="s">
        <v>77</v>
      </c>
      <c r="T181" s="1" t="s">
        <v>245</v>
      </c>
    </row>
    <row r="182" spans="1:20" ht="25.5">
      <c r="A182">
        <v>179</v>
      </c>
      <c r="B182">
        <v>1</v>
      </c>
      <c r="C182" s="1" t="s">
        <v>214</v>
      </c>
      <c r="D182" s="1" t="s">
        <v>243</v>
      </c>
      <c r="E182" t="s">
        <v>426</v>
      </c>
      <c r="F182" t="s">
        <v>10</v>
      </c>
      <c r="G182">
        <v>39.6</v>
      </c>
      <c r="H182">
        <v>17.6</v>
      </c>
      <c r="I182">
        <v>9.7</v>
      </c>
      <c r="J182" t="s">
        <v>13</v>
      </c>
      <c r="K182" t="s">
        <v>14</v>
      </c>
      <c r="L182" t="s">
        <v>16</v>
      </c>
      <c r="M182" s="3">
        <v>3049200</v>
      </c>
      <c r="N182" s="3">
        <v>77000</v>
      </c>
      <c r="O182" s="3">
        <f t="shared" si="4"/>
        <v>3146.067415730337</v>
      </c>
      <c r="P182" s="14">
        <f t="shared" si="5"/>
        <v>2130.6150006364173</v>
      </c>
      <c r="Q182" t="s">
        <v>24</v>
      </c>
      <c r="R182" s="1" t="s">
        <v>30</v>
      </c>
      <c r="S182" s="1" t="s">
        <v>34</v>
      </c>
      <c r="T182" s="1" t="s">
        <v>38</v>
      </c>
    </row>
    <row r="183" spans="1:20" ht="25.5">
      <c r="A183">
        <v>180</v>
      </c>
      <c r="B183">
        <v>1</v>
      </c>
      <c r="C183" s="1" t="s">
        <v>214</v>
      </c>
      <c r="D183" s="1" t="s">
        <v>215</v>
      </c>
      <c r="E183" t="s">
        <v>427</v>
      </c>
      <c r="F183" t="s">
        <v>10</v>
      </c>
      <c r="G183">
        <v>39.7</v>
      </c>
      <c r="H183">
        <v>18</v>
      </c>
      <c r="I183">
        <v>9.7</v>
      </c>
      <c r="J183" t="s">
        <v>13</v>
      </c>
      <c r="K183" t="s">
        <v>14</v>
      </c>
      <c r="L183" t="s">
        <v>16</v>
      </c>
      <c r="M183" s="3">
        <v>3053000</v>
      </c>
      <c r="N183" s="3">
        <v>76901.76322418136</v>
      </c>
      <c r="O183" s="3">
        <f t="shared" si="4"/>
        <v>3142.053655737747</v>
      </c>
      <c r="P183" s="14">
        <f t="shared" si="5"/>
        <v>2127.8967571536464</v>
      </c>
      <c r="Q183" t="s">
        <v>24</v>
      </c>
      <c r="R183" s="1" t="s">
        <v>79</v>
      </c>
      <c r="S183" s="1" t="s">
        <v>80</v>
      </c>
      <c r="T183" s="1" t="s">
        <v>428</v>
      </c>
    </row>
    <row r="184" spans="1:20" ht="25.5">
      <c r="A184">
        <v>181</v>
      </c>
      <c r="B184">
        <v>1</v>
      </c>
      <c r="C184" s="1" t="s">
        <v>214</v>
      </c>
      <c r="D184" s="1" t="s">
        <v>243</v>
      </c>
      <c r="E184" t="s">
        <v>244</v>
      </c>
      <c r="F184" t="s">
        <v>10</v>
      </c>
      <c r="G184">
        <v>39.7</v>
      </c>
      <c r="H184">
        <v>17.6</v>
      </c>
      <c r="I184">
        <v>9.7</v>
      </c>
      <c r="J184" t="s">
        <v>13</v>
      </c>
      <c r="K184" t="s">
        <v>14</v>
      </c>
      <c r="L184" t="s">
        <v>16</v>
      </c>
      <c r="M184" s="3">
        <v>3054000</v>
      </c>
      <c r="N184" s="3">
        <v>76926.95214105793</v>
      </c>
      <c r="O184" s="3">
        <f t="shared" si="4"/>
        <v>3143.082824966616</v>
      </c>
      <c r="P184" s="14">
        <f t="shared" si="5"/>
        <v>2128.5937426620494</v>
      </c>
      <c r="R184" s="1" t="s">
        <v>25</v>
      </c>
      <c r="S184" s="1" t="s">
        <v>87</v>
      </c>
      <c r="T184" s="1" t="s">
        <v>254</v>
      </c>
    </row>
    <row r="185" spans="1:20" ht="25.5">
      <c r="A185">
        <v>182</v>
      </c>
      <c r="B185">
        <v>1</v>
      </c>
      <c r="C185" s="1" t="s">
        <v>313</v>
      </c>
      <c r="D185" s="1" t="s">
        <v>157</v>
      </c>
      <c r="E185" t="s">
        <v>429</v>
      </c>
      <c r="F185" t="s">
        <v>10</v>
      </c>
      <c r="G185">
        <v>34</v>
      </c>
      <c r="H185">
        <v>17.4</v>
      </c>
      <c r="I185">
        <v>9.7</v>
      </c>
      <c r="J185" t="s">
        <v>13</v>
      </c>
      <c r="K185" t="s">
        <v>46</v>
      </c>
      <c r="L185" t="s">
        <v>312</v>
      </c>
      <c r="M185" s="3">
        <v>3063000</v>
      </c>
      <c r="N185" s="3">
        <v>90088.23529411765</v>
      </c>
      <c r="O185" s="3">
        <f t="shared" si="4"/>
        <v>3680.8267740191072</v>
      </c>
      <c r="P185" s="14">
        <f t="shared" si="5"/>
        <v>2492.770720759873</v>
      </c>
      <c r="Q185" t="s">
        <v>24</v>
      </c>
      <c r="R185" s="1" t="s">
        <v>26</v>
      </c>
      <c r="S185" s="1" t="s">
        <v>32</v>
      </c>
      <c r="T185" s="1" t="s">
        <v>86</v>
      </c>
    </row>
    <row r="186" spans="1:20" ht="25.5">
      <c r="A186">
        <v>183</v>
      </c>
      <c r="B186">
        <v>1</v>
      </c>
      <c r="C186" s="1" t="s">
        <v>313</v>
      </c>
      <c r="D186" s="1" t="s">
        <v>157</v>
      </c>
      <c r="E186" t="s">
        <v>430</v>
      </c>
      <c r="F186" t="s">
        <v>10</v>
      </c>
      <c r="G186">
        <v>34</v>
      </c>
      <c r="H186">
        <v>17.4</v>
      </c>
      <c r="I186">
        <v>9.7</v>
      </c>
      <c r="J186" t="s">
        <v>13</v>
      </c>
      <c r="K186" t="s">
        <v>46</v>
      </c>
      <c r="L186" t="s">
        <v>312</v>
      </c>
      <c r="M186" s="3">
        <v>3063000</v>
      </c>
      <c r="N186" s="3">
        <v>90088.23529411765</v>
      </c>
      <c r="O186" s="3">
        <f t="shared" si="4"/>
        <v>3680.8267740191072</v>
      </c>
      <c r="P186" s="14">
        <f t="shared" si="5"/>
        <v>2492.770720759873</v>
      </c>
      <c r="Q186" t="s">
        <v>24</v>
      </c>
      <c r="R186" s="1" t="s">
        <v>26</v>
      </c>
      <c r="S186" s="1" t="s">
        <v>32</v>
      </c>
      <c r="T186" s="1" t="s">
        <v>36</v>
      </c>
    </row>
    <row r="187" spans="1:20" ht="25.5">
      <c r="A187">
        <v>184</v>
      </c>
      <c r="B187">
        <v>1</v>
      </c>
      <c r="C187" s="1" t="s">
        <v>367</v>
      </c>
      <c r="D187" s="1" t="s">
        <v>165</v>
      </c>
      <c r="E187" t="s">
        <v>5</v>
      </c>
      <c r="F187" t="s">
        <v>10</v>
      </c>
      <c r="G187">
        <v>44.2</v>
      </c>
      <c r="H187">
        <v>20.5</v>
      </c>
      <c r="I187">
        <v>13</v>
      </c>
      <c r="J187" t="s">
        <v>13</v>
      </c>
      <c r="K187" t="s">
        <v>14</v>
      </c>
      <c r="L187" t="s">
        <v>17</v>
      </c>
      <c r="M187" s="3">
        <v>3078000</v>
      </c>
      <c r="N187" s="3">
        <v>69638.00904977375</v>
      </c>
      <c r="O187" s="3">
        <f t="shared" si="4"/>
        <v>2845.27105412763</v>
      </c>
      <c r="P187" s="14">
        <f t="shared" si="5"/>
        <v>1926.9063207260072</v>
      </c>
      <c r="Q187" t="s">
        <v>24</v>
      </c>
      <c r="R187" s="1" t="s">
        <v>100</v>
      </c>
      <c r="S187" s="1" t="s">
        <v>136</v>
      </c>
      <c r="T187" s="1" t="s">
        <v>137</v>
      </c>
    </row>
    <row r="188" spans="1:20" ht="25.5">
      <c r="A188">
        <v>185</v>
      </c>
      <c r="B188">
        <v>1</v>
      </c>
      <c r="C188" s="1" t="s">
        <v>313</v>
      </c>
      <c r="D188" s="1" t="s">
        <v>157</v>
      </c>
      <c r="E188" t="s">
        <v>431</v>
      </c>
      <c r="F188" t="s">
        <v>10</v>
      </c>
      <c r="G188">
        <v>34</v>
      </c>
      <c r="H188">
        <v>17.5</v>
      </c>
      <c r="I188">
        <v>9.7</v>
      </c>
      <c r="J188" t="s">
        <v>13</v>
      </c>
      <c r="K188" t="s">
        <v>46</v>
      </c>
      <c r="L188" t="s">
        <v>312</v>
      </c>
      <c r="M188" s="3">
        <v>3086000</v>
      </c>
      <c r="N188" s="3">
        <v>90764.70588235294</v>
      </c>
      <c r="O188" s="3">
        <f t="shared" si="4"/>
        <v>3708.466021750886</v>
      </c>
      <c r="P188" s="14">
        <f t="shared" si="5"/>
        <v>2511.488881575242</v>
      </c>
      <c r="Q188" t="s">
        <v>24</v>
      </c>
      <c r="R188" s="1" t="s">
        <v>26</v>
      </c>
      <c r="S188" s="1" t="s">
        <v>32</v>
      </c>
      <c r="T188" s="1" t="s">
        <v>86</v>
      </c>
    </row>
    <row r="189" spans="1:20" ht="25.5">
      <c r="A189">
        <v>186</v>
      </c>
      <c r="B189">
        <v>1</v>
      </c>
      <c r="C189" s="1" t="s">
        <v>313</v>
      </c>
      <c r="D189" s="1" t="s">
        <v>157</v>
      </c>
      <c r="E189" t="s">
        <v>432</v>
      </c>
      <c r="F189" t="s">
        <v>10</v>
      </c>
      <c r="G189">
        <v>34</v>
      </c>
      <c r="H189">
        <v>17.5</v>
      </c>
      <c r="I189">
        <v>9.7</v>
      </c>
      <c r="J189" t="s">
        <v>13</v>
      </c>
      <c r="K189" t="s">
        <v>46</v>
      </c>
      <c r="L189" t="s">
        <v>312</v>
      </c>
      <c r="M189" s="3">
        <v>3086000</v>
      </c>
      <c r="N189" s="3">
        <v>90764.70588235294</v>
      </c>
      <c r="O189" s="3">
        <f t="shared" si="4"/>
        <v>3708.466021750886</v>
      </c>
      <c r="P189" s="14">
        <f t="shared" si="5"/>
        <v>2511.488881575242</v>
      </c>
      <c r="Q189" t="s">
        <v>24</v>
      </c>
      <c r="R189" s="1" t="s">
        <v>26</v>
      </c>
      <c r="S189" s="1" t="s">
        <v>32</v>
      </c>
      <c r="T189" s="1" t="s">
        <v>36</v>
      </c>
    </row>
    <row r="190" spans="1:20" ht="25.5">
      <c r="A190">
        <v>187</v>
      </c>
      <c r="B190">
        <v>1</v>
      </c>
      <c r="C190" s="1" t="s">
        <v>367</v>
      </c>
      <c r="D190" s="1" t="s">
        <v>369</v>
      </c>
      <c r="E190" t="s">
        <v>2</v>
      </c>
      <c r="F190" t="s">
        <v>10</v>
      </c>
      <c r="G190">
        <v>41.9</v>
      </c>
      <c r="H190">
        <v>17.7</v>
      </c>
      <c r="I190">
        <v>9.1</v>
      </c>
      <c r="J190" t="s">
        <v>13</v>
      </c>
      <c r="K190" t="s">
        <v>46</v>
      </c>
      <c r="L190" t="s">
        <v>17</v>
      </c>
      <c r="M190" s="3">
        <v>3089370.8</v>
      </c>
      <c r="N190" s="3">
        <v>73732</v>
      </c>
      <c r="O190" s="3">
        <f t="shared" si="4"/>
        <v>3012.543411644535</v>
      </c>
      <c r="P190" s="14">
        <f t="shared" si="5"/>
        <v>2040.188379570446</v>
      </c>
      <c r="R190" s="1" t="s">
        <v>25</v>
      </c>
      <c r="S190" s="1" t="s">
        <v>433</v>
      </c>
      <c r="T190" s="1" t="s">
        <v>434</v>
      </c>
    </row>
    <row r="191" spans="1:20" ht="25.5">
      <c r="A191">
        <v>188</v>
      </c>
      <c r="B191">
        <v>1</v>
      </c>
      <c r="C191" s="1" t="s">
        <v>435</v>
      </c>
      <c r="D191" s="1" t="s">
        <v>436</v>
      </c>
      <c r="E191" t="s">
        <v>437</v>
      </c>
      <c r="F191" t="s">
        <v>10</v>
      </c>
      <c r="G191">
        <v>46.4</v>
      </c>
      <c r="H191">
        <v>21.5</v>
      </c>
      <c r="I191">
        <v>10</v>
      </c>
      <c r="J191" t="s">
        <v>13</v>
      </c>
      <c r="K191" t="s">
        <v>46</v>
      </c>
      <c r="L191" t="s">
        <v>17</v>
      </c>
      <c r="M191" s="3">
        <v>3090000</v>
      </c>
      <c r="N191" s="3">
        <v>66594.8275862069</v>
      </c>
      <c r="O191" s="3">
        <f t="shared" si="4"/>
        <v>2720.9326899369516</v>
      </c>
      <c r="P191" s="14">
        <f t="shared" si="5"/>
        <v>1842.70050155803</v>
      </c>
      <c r="Q191" t="s">
        <v>24</v>
      </c>
      <c r="R191" s="1" t="s">
        <v>107</v>
      </c>
      <c r="S191" s="1" t="s">
        <v>141</v>
      </c>
      <c r="T191" s="1" t="s">
        <v>438</v>
      </c>
    </row>
    <row r="192" spans="1:20" ht="25.5">
      <c r="A192">
        <v>189</v>
      </c>
      <c r="B192">
        <v>1</v>
      </c>
      <c r="C192" s="1" t="s">
        <v>214</v>
      </c>
      <c r="D192" s="1" t="s">
        <v>243</v>
      </c>
      <c r="E192" t="s">
        <v>439</v>
      </c>
      <c r="F192" t="s">
        <v>10</v>
      </c>
      <c r="G192">
        <v>40.2</v>
      </c>
      <c r="H192">
        <v>18.6</v>
      </c>
      <c r="I192">
        <v>9.1</v>
      </c>
      <c r="J192" t="s">
        <v>13</v>
      </c>
      <c r="K192" t="s">
        <v>14</v>
      </c>
      <c r="L192" t="s">
        <v>16</v>
      </c>
      <c r="M192" s="3">
        <v>3093000</v>
      </c>
      <c r="N192" s="3">
        <v>76940.29850746268</v>
      </c>
      <c r="O192" s="3">
        <f t="shared" si="4"/>
        <v>3143.6281310505688</v>
      </c>
      <c r="P192" s="14">
        <f t="shared" si="5"/>
        <v>2128.963040953815</v>
      </c>
      <c r="R192" s="1" t="s">
        <v>25</v>
      </c>
      <c r="S192" s="1" t="s">
        <v>147</v>
      </c>
      <c r="T192" s="1" t="s">
        <v>440</v>
      </c>
    </row>
    <row r="193" spans="1:20" ht="25.5">
      <c r="A193">
        <v>190</v>
      </c>
      <c r="B193">
        <v>1</v>
      </c>
      <c r="C193" s="1" t="s">
        <v>214</v>
      </c>
      <c r="D193" s="1" t="s">
        <v>243</v>
      </c>
      <c r="E193" t="s">
        <v>441</v>
      </c>
      <c r="F193" t="s">
        <v>10</v>
      </c>
      <c r="G193">
        <v>40.2</v>
      </c>
      <c r="H193">
        <v>18.6</v>
      </c>
      <c r="I193">
        <v>9.1</v>
      </c>
      <c r="J193" t="s">
        <v>13</v>
      </c>
      <c r="K193" t="s">
        <v>14</v>
      </c>
      <c r="L193" t="s">
        <v>16</v>
      </c>
      <c r="M193" s="3">
        <v>3095400</v>
      </c>
      <c r="N193" s="3">
        <v>77000</v>
      </c>
      <c r="O193" s="3">
        <f t="shared" si="4"/>
        <v>3146.067415730337</v>
      </c>
      <c r="P193" s="14">
        <f t="shared" si="5"/>
        <v>2130.6150006364173</v>
      </c>
      <c r="Q193" t="s">
        <v>24</v>
      </c>
      <c r="R193" s="1" t="s">
        <v>30</v>
      </c>
      <c r="S193" s="1" t="s">
        <v>34</v>
      </c>
      <c r="T193" s="1" t="s">
        <v>38</v>
      </c>
    </row>
    <row r="194" spans="1:20" ht="25.5">
      <c r="A194">
        <v>191</v>
      </c>
      <c r="B194">
        <v>1</v>
      </c>
      <c r="C194" s="1" t="s">
        <v>442</v>
      </c>
      <c r="D194" s="1" t="s">
        <v>443</v>
      </c>
      <c r="E194" t="s">
        <v>444</v>
      </c>
      <c r="F194" t="s">
        <v>10</v>
      </c>
      <c r="G194">
        <v>39</v>
      </c>
      <c r="H194">
        <v>19.4</v>
      </c>
      <c r="I194">
        <v>9.7</v>
      </c>
      <c r="J194" t="s">
        <v>13</v>
      </c>
      <c r="K194" t="s">
        <v>14</v>
      </c>
      <c r="L194" t="s">
        <v>19</v>
      </c>
      <c r="M194" s="3">
        <v>3099000</v>
      </c>
      <c r="N194" s="3">
        <v>79461.53846153847</v>
      </c>
      <c r="O194" s="3">
        <f t="shared" si="4"/>
        <v>3246.640999449988</v>
      </c>
      <c r="P194" s="14">
        <f t="shared" si="5"/>
        <v>2198.726569088331</v>
      </c>
      <c r="Q194" t="s">
        <v>14</v>
      </c>
      <c r="R194" s="1" t="s">
        <v>26</v>
      </c>
      <c r="S194" s="1" t="s">
        <v>32</v>
      </c>
      <c r="T194" s="1" t="s">
        <v>37</v>
      </c>
    </row>
    <row r="195" spans="1:20" ht="25.5">
      <c r="A195">
        <v>192</v>
      </c>
      <c r="B195">
        <v>1</v>
      </c>
      <c r="C195" s="1" t="s">
        <v>445</v>
      </c>
      <c r="D195" s="1" t="s">
        <v>443</v>
      </c>
      <c r="E195" t="s">
        <v>125</v>
      </c>
      <c r="F195" t="s">
        <v>10</v>
      </c>
      <c r="G195">
        <v>38.8</v>
      </c>
      <c r="H195">
        <v>19.4</v>
      </c>
      <c r="I195">
        <v>9.4</v>
      </c>
      <c r="J195" t="s">
        <v>13</v>
      </c>
      <c r="K195" t="s">
        <v>14</v>
      </c>
      <c r="L195" t="s">
        <v>19</v>
      </c>
      <c r="M195" s="3">
        <v>3099000</v>
      </c>
      <c r="N195" s="3">
        <v>79871.13402061856</v>
      </c>
      <c r="O195" s="3">
        <f t="shared" si="4"/>
        <v>3263.3762623337507</v>
      </c>
      <c r="P195" s="14">
        <f t="shared" si="5"/>
        <v>2210.0602111970334</v>
      </c>
      <c r="Q195" t="s">
        <v>14</v>
      </c>
      <c r="R195" s="1" t="s">
        <v>26</v>
      </c>
      <c r="S195" s="1" t="s">
        <v>32</v>
      </c>
      <c r="T195" s="1" t="s">
        <v>133</v>
      </c>
    </row>
    <row r="196" spans="1:20" ht="25.5">
      <c r="A196">
        <v>193</v>
      </c>
      <c r="B196">
        <v>1</v>
      </c>
      <c r="C196" s="1" t="s">
        <v>446</v>
      </c>
      <c r="D196" s="1" t="s">
        <v>447</v>
      </c>
      <c r="E196" t="s">
        <v>444</v>
      </c>
      <c r="F196" t="s">
        <v>10</v>
      </c>
      <c r="G196">
        <v>39</v>
      </c>
      <c r="H196">
        <v>19.4</v>
      </c>
      <c r="I196">
        <v>9.7</v>
      </c>
      <c r="J196" t="s">
        <v>13</v>
      </c>
      <c r="K196" t="s">
        <v>14</v>
      </c>
      <c r="L196" t="s">
        <v>19</v>
      </c>
      <c r="M196" s="3">
        <v>3099000</v>
      </c>
      <c r="N196" s="3">
        <v>79461.53846153847</v>
      </c>
      <c r="O196" s="3">
        <f t="shared" si="4"/>
        <v>3246.640999449988</v>
      </c>
      <c r="P196" s="14">
        <f t="shared" si="5"/>
        <v>2198.726569088331</v>
      </c>
      <c r="Q196" t="s">
        <v>24</v>
      </c>
      <c r="R196" s="1" t="s">
        <v>26</v>
      </c>
      <c r="S196" s="1" t="s">
        <v>32</v>
      </c>
      <c r="T196" s="1" t="s">
        <v>86</v>
      </c>
    </row>
    <row r="197" spans="1:20" ht="25.5">
      <c r="A197">
        <v>194</v>
      </c>
      <c r="B197">
        <v>1</v>
      </c>
      <c r="C197" s="1" t="s">
        <v>442</v>
      </c>
      <c r="D197" s="1" t="s">
        <v>443</v>
      </c>
      <c r="E197" t="s">
        <v>125</v>
      </c>
      <c r="F197" t="s">
        <v>10</v>
      </c>
      <c r="G197">
        <v>38.8</v>
      </c>
      <c r="H197">
        <v>19.4</v>
      </c>
      <c r="I197">
        <v>9.4</v>
      </c>
      <c r="J197" t="s">
        <v>13</v>
      </c>
      <c r="K197" t="s">
        <v>14</v>
      </c>
      <c r="L197" t="s">
        <v>19</v>
      </c>
      <c r="M197" s="3">
        <v>3099000</v>
      </c>
      <c r="N197" s="3">
        <v>79871.13402061856</v>
      </c>
      <c r="O197" s="3">
        <f aca="true" t="shared" si="6" ref="O197:O260">N197/$U$2</f>
        <v>3263.3762623337507</v>
      </c>
      <c r="P197" s="14">
        <f aca="true" t="shared" si="7" ref="P197:P260">N197/$V$2</f>
        <v>2210.0602111970334</v>
      </c>
      <c r="Q197" t="s">
        <v>14</v>
      </c>
      <c r="R197" s="1" t="s">
        <v>26</v>
      </c>
      <c r="S197" s="1" t="s">
        <v>32</v>
      </c>
      <c r="T197" s="1" t="s">
        <v>37</v>
      </c>
    </row>
    <row r="198" spans="1:19" ht="25.5">
      <c r="A198">
        <v>195</v>
      </c>
      <c r="B198">
        <v>1</v>
      </c>
      <c r="C198" s="1" t="s">
        <v>214</v>
      </c>
      <c r="D198" s="1" t="s">
        <v>223</v>
      </c>
      <c r="E198" t="s">
        <v>92</v>
      </c>
      <c r="F198" t="s">
        <v>10</v>
      </c>
      <c r="G198">
        <v>40.5</v>
      </c>
      <c r="H198">
        <v>15.1</v>
      </c>
      <c r="I198">
        <v>11.6</v>
      </c>
      <c r="J198" t="s">
        <v>13</v>
      </c>
      <c r="K198" t="s">
        <v>46</v>
      </c>
      <c r="L198" t="s">
        <v>20</v>
      </c>
      <c r="M198" s="3">
        <v>3100000</v>
      </c>
      <c r="N198" s="3">
        <v>76543.20987654322</v>
      </c>
      <c r="O198" s="3">
        <f t="shared" si="6"/>
        <v>3127.403876467547</v>
      </c>
      <c r="P198" s="14">
        <f t="shared" si="7"/>
        <v>2117.9754696081113</v>
      </c>
      <c r="R198" s="1" t="s">
        <v>27</v>
      </c>
      <c r="S198" s="1" t="s">
        <v>50</v>
      </c>
    </row>
    <row r="199" spans="1:20" ht="25.5">
      <c r="A199">
        <v>196</v>
      </c>
      <c r="B199">
        <v>1</v>
      </c>
      <c r="C199" s="1" t="s">
        <v>313</v>
      </c>
      <c r="D199" s="1" t="s">
        <v>157</v>
      </c>
      <c r="E199" t="s">
        <v>448</v>
      </c>
      <c r="F199" t="s">
        <v>10</v>
      </c>
      <c r="G199">
        <v>34</v>
      </c>
      <c r="H199">
        <v>17.5</v>
      </c>
      <c r="I199">
        <v>9.7</v>
      </c>
      <c r="J199" t="s">
        <v>13</v>
      </c>
      <c r="K199" t="s">
        <v>46</v>
      </c>
      <c r="L199" t="s">
        <v>312</v>
      </c>
      <c r="M199" s="3">
        <v>3108000</v>
      </c>
      <c r="N199" s="3">
        <v>91411.76470588235</v>
      </c>
      <c r="O199" s="3">
        <f t="shared" si="6"/>
        <v>3734.903563059544</v>
      </c>
      <c r="P199" s="14">
        <f t="shared" si="7"/>
        <v>2529.3932093116828</v>
      </c>
      <c r="Q199" t="s">
        <v>24</v>
      </c>
      <c r="R199" s="1" t="s">
        <v>26</v>
      </c>
      <c r="S199" s="1" t="s">
        <v>32</v>
      </c>
      <c r="T199" s="1" t="s">
        <v>86</v>
      </c>
    </row>
    <row r="200" spans="1:20" ht="25.5">
      <c r="A200">
        <v>197</v>
      </c>
      <c r="B200">
        <v>1</v>
      </c>
      <c r="C200" s="1" t="s">
        <v>367</v>
      </c>
      <c r="D200" s="1" t="s">
        <v>235</v>
      </c>
      <c r="E200" t="s">
        <v>449</v>
      </c>
      <c r="G200">
        <v>43</v>
      </c>
      <c r="H200">
        <v>20.5</v>
      </c>
      <c r="I200">
        <v>13</v>
      </c>
      <c r="J200" t="s">
        <v>13</v>
      </c>
      <c r="K200" t="s">
        <v>14</v>
      </c>
      <c r="L200" t="s">
        <v>382</v>
      </c>
      <c r="M200" s="3">
        <v>3114000</v>
      </c>
      <c r="N200" s="3">
        <v>72418.6046511628</v>
      </c>
      <c r="O200" s="3">
        <f t="shared" si="6"/>
        <v>2958.8806803335156</v>
      </c>
      <c r="P200" s="14">
        <f t="shared" si="7"/>
        <v>2003.8463038302036</v>
      </c>
      <c r="Q200" t="s">
        <v>24</v>
      </c>
      <c r="R200" s="1" t="s">
        <v>27</v>
      </c>
      <c r="S200" s="1" t="s">
        <v>31</v>
      </c>
      <c r="T200" s="1" t="s">
        <v>450</v>
      </c>
    </row>
    <row r="201" spans="1:20" ht="25.5">
      <c r="A201">
        <v>198</v>
      </c>
      <c r="B201">
        <v>1</v>
      </c>
      <c r="C201" s="1" t="s">
        <v>381</v>
      </c>
      <c r="D201" s="1" t="s">
        <v>247</v>
      </c>
      <c r="E201" t="s">
        <v>386</v>
      </c>
      <c r="F201" t="s">
        <v>10</v>
      </c>
      <c r="G201">
        <v>43.1</v>
      </c>
      <c r="H201">
        <v>18.2</v>
      </c>
      <c r="I201">
        <v>12.3</v>
      </c>
      <c r="J201" t="s">
        <v>13</v>
      </c>
      <c r="K201" t="s">
        <v>14</v>
      </c>
      <c r="L201" t="s">
        <v>16</v>
      </c>
      <c r="M201" s="3">
        <v>3116000</v>
      </c>
      <c r="N201" s="3">
        <v>72296.98375870069</v>
      </c>
      <c r="O201" s="3">
        <f t="shared" si="6"/>
        <v>2953.9114916731637</v>
      </c>
      <c r="P201" s="14">
        <f t="shared" si="7"/>
        <v>2000.4810142474691</v>
      </c>
      <c r="Q201" t="s">
        <v>24</v>
      </c>
      <c r="R201" s="1" t="s">
        <v>26</v>
      </c>
      <c r="S201" s="1" t="s">
        <v>32</v>
      </c>
      <c r="T201" s="1" t="s">
        <v>86</v>
      </c>
    </row>
    <row r="202" spans="1:20" ht="25.5">
      <c r="A202">
        <v>199</v>
      </c>
      <c r="B202">
        <v>1</v>
      </c>
      <c r="C202" s="1" t="s">
        <v>367</v>
      </c>
      <c r="D202" s="1" t="s">
        <v>369</v>
      </c>
      <c r="E202" t="s">
        <v>2</v>
      </c>
      <c r="F202" t="s">
        <v>10</v>
      </c>
      <c r="G202">
        <v>41.9</v>
      </c>
      <c r="H202">
        <v>19.1</v>
      </c>
      <c r="I202">
        <v>12.4</v>
      </c>
      <c r="J202" t="s">
        <v>13</v>
      </c>
      <c r="K202" t="s">
        <v>14</v>
      </c>
      <c r="L202" t="s">
        <v>17</v>
      </c>
      <c r="M202" s="3">
        <v>3117000</v>
      </c>
      <c r="N202" s="3">
        <v>74391.40811455848</v>
      </c>
      <c r="O202" s="3">
        <f t="shared" si="6"/>
        <v>3039.4855205131144</v>
      </c>
      <c r="P202" s="14">
        <f t="shared" si="7"/>
        <v>2058.4344161992726</v>
      </c>
      <c r="R202" s="1" t="s">
        <v>25</v>
      </c>
      <c r="S202" s="1" t="s">
        <v>433</v>
      </c>
      <c r="T202" s="1" t="s">
        <v>434</v>
      </c>
    </row>
    <row r="203" spans="1:20" ht="25.5">
      <c r="A203">
        <v>200</v>
      </c>
      <c r="B203">
        <v>1</v>
      </c>
      <c r="C203" s="1" t="s">
        <v>313</v>
      </c>
      <c r="D203" s="1" t="s">
        <v>157</v>
      </c>
      <c r="E203" t="s">
        <v>451</v>
      </c>
      <c r="F203" t="s">
        <v>10</v>
      </c>
      <c r="G203">
        <v>33.9</v>
      </c>
      <c r="H203">
        <v>17.4</v>
      </c>
      <c r="I203">
        <v>9.6</v>
      </c>
      <c r="J203" t="s">
        <v>13</v>
      </c>
      <c r="K203" t="s">
        <v>46</v>
      </c>
      <c r="L203" t="s">
        <v>312</v>
      </c>
      <c r="M203" s="3">
        <v>3119000</v>
      </c>
      <c r="N203" s="3">
        <v>92005.89970501476</v>
      </c>
      <c r="O203" s="3">
        <f t="shared" si="6"/>
        <v>3759.1787417779265</v>
      </c>
      <c r="P203" s="14">
        <f t="shared" si="7"/>
        <v>2545.833117643561</v>
      </c>
      <c r="Q203" t="s">
        <v>24</v>
      </c>
      <c r="R203" s="1" t="s">
        <v>26</v>
      </c>
      <c r="S203" s="1" t="s">
        <v>32</v>
      </c>
      <c r="T203" s="1" t="s">
        <v>86</v>
      </c>
    </row>
    <row r="204" spans="1:20" ht="25.5">
      <c r="A204">
        <v>201</v>
      </c>
      <c r="B204">
        <v>1</v>
      </c>
      <c r="C204" s="1" t="s">
        <v>313</v>
      </c>
      <c r="D204" s="1" t="s">
        <v>157</v>
      </c>
      <c r="E204" t="s">
        <v>452</v>
      </c>
      <c r="F204" t="s">
        <v>10</v>
      </c>
      <c r="G204">
        <v>33.9</v>
      </c>
      <c r="H204">
        <v>17.4</v>
      </c>
      <c r="I204">
        <v>9.6</v>
      </c>
      <c r="J204" t="s">
        <v>13</v>
      </c>
      <c r="K204" t="s">
        <v>46</v>
      </c>
      <c r="L204" t="s">
        <v>312</v>
      </c>
      <c r="M204" s="3">
        <v>3119000</v>
      </c>
      <c r="N204" s="3">
        <v>92005.89970501476</v>
      </c>
      <c r="O204" s="3">
        <f t="shared" si="6"/>
        <v>3759.1787417779265</v>
      </c>
      <c r="P204" s="14">
        <f t="shared" si="7"/>
        <v>2545.833117643561</v>
      </c>
      <c r="Q204" t="s">
        <v>24</v>
      </c>
      <c r="R204" s="1" t="s">
        <v>26</v>
      </c>
      <c r="S204" s="1" t="s">
        <v>32</v>
      </c>
      <c r="T204" s="1" t="s">
        <v>36</v>
      </c>
    </row>
    <row r="205" spans="1:20" ht="25.5">
      <c r="A205">
        <v>202</v>
      </c>
      <c r="B205">
        <v>1</v>
      </c>
      <c r="C205" s="1" t="s">
        <v>367</v>
      </c>
      <c r="D205" s="1" t="s">
        <v>369</v>
      </c>
      <c r="E205" t="s">
        <v>2</v>
      </c>
      <c r="F205" t="s">
        <v>10</v>
      </c>
      <c r="G205">
        <v>41.9</v>
      </c>
      <c r="H205">
        <v>19.1</v>
      </c>
      <c r="I205">
        <v>12.4</v>
      </c>
      <c r="J205" t="s">
        <v>13</v>
      </c>
      <c r="K205" t="s">
        <v>14</v>
      </c>
      <c r="L205" t="s">
        <v>17</v>
      </c>
      <c r="M205" s="3">
        <v>3119455</v>
      </c>
      <c r="N205" s="3">
        <v>74450</v>
      </c>
      <c r="O205" s="3">
        <f t="shared" si="6"/>
        <v>3041.8794688457606</v>
      </c>
      <c r="P205" s="14">
        <f t="shared" si="7"/>
        <v>2060.055672693263</v>
      </c>
      <c r="R205" s="1" t="s">
        <v>25</v>
      </c>
      <c r="S205" s="1" t="s">
        <v>51</v>
      </c>
      <c r="T205" s="1" t="s">
        <v>181</v>
      </c>
    </row>
    <row r="206" spans="1:20" ht="25.5">
      <c r="A206">
        <v>203</v>
      </c>
      <c r="B206">
        <v>1</v>
      </c>
      <c r="C206" s="1" t="s">
        <v>313</v>
      </c>
      <c r="D206" s="1" t="s">
        <v>157</v>
      </c>
      <c r="E206" t="s">
        <v>453</v>
      </c>
      <c r="F206" t="s">
        <v>10</v>
      </c>
      <c r="G206">
        <v>34.2</v>
      </c>
      <c r="H206">
        <v>17.4</v>
      </c>
      <c r="I206">
        <v>9.9</v>
      </c>
      <c r="J206" t="s">
        <v>13</v>
      </c>
      <c r="K206" t="s">
        <v>46</v>
      </c>
      <c r="L206" t="s">
        <v>312</v>
      </c>
      <c r="M206" s="3">
        <v>3122000</v>
      </c>
      <c r="N206" s="3">
        <v>91286.54970760233</v>
      </c>
      <c r="O206" s="3">
        <f t="shared" si="6"/>
        <v>3729.7875263576025</v>
      </c>
      <c r="P206" s="14">
        <f t="shared" si="7"/>
        <v>2525.9284696540194</v>
      </c>
      <c r="Q206" t="s">
        <v>24</v>
      </c>
      <c r="R206" s="1" t="s">
        <v>26</v>
      </c>
      <c r="S206" s="1" t="s">
        <v>32</v>
      </c>
      <c r="T206" s="1" t="s">
        <v>86</v>
      </c>
    </row>
    <row r="207" spans="1:20" ht="25.5">
      <c r="A207">
        <v>204</v>
      </c>
      <c r="B207">
        <v>1</v>
      </c>
      <c r="C207" s="1" t="s">
        <v>435</v>
      </c>
      <c r="D207" s="1" t="s">
        <v>436</v>
      </c>
      <c r="E207" t="s">
        <v>437</v>
      </c>
      <c r="F207" t="s">
        <v>10</v>
      </c>
      <c r="G207">
        <v>46.5</v>
      </c>
      <c r="H207">
        <v>17.5</v>
      </c>
      <c r="I207">
        <v>9.9</v>
      </c>
      <c r="J207" t="s">
        <v>13</v>
      </c>
      <c r="K207" t="s">
        <v>46</v>
      </c>
      <c r="L207" t="s">
        <v>17</v>
      </c>
      <c r="M207" s="3">
        <v>3127000</v>
      </c>
      <c r="N207" s="3">
        <v>67247.31182795699</v>
      </c>
      <c r="O207" s="3">
        <f t="shared" si="6"/>
        <v>2747.5919030830228</v>
      </c>
      <c r="P207" s="14">
        <f t="shared" si="7"/>
        <v>1860.754952378181</v>
      </c>
      <c r="Q207" t="s">
        <v>24</v>
      </c>
      <c r="R207" s="1" t="s">
        <v>107</v>
      </c>
      <c r="S207" s="1" t="s">
        <v>141</v>
      </c>
      <c r="T207" s="1" t="s">
        <v>438</v>
      </c>
    </row>
    <row r="208" spans="1:20" ht="25.5">
      <c r="A208">
        <v>205</v>
      </c>
      <c r="B208">
        <v>1</v>
      </c>
      <c r="C208" s="1" t="s">
        <v>367</v>
      </c>
      <c r="D208" s="1" t="s">
        <v>369</v>
      </c>
      <c r="E208" t="s">
        <v>449</v>
      </c>
      <c r="F208" t="s">
        <v>10</v>
      </c>
      <c r="G208">
        <v>43.6</v>
      </c>
      <c r="H208">
        <v>16.2</v>
      </c>
      <c r="I208">
        <v>10.9</v>
      </c>
      <c r="J208" t="s">
        <v>13</v>
      </c>
      <c r="K208" t="s">
        <v>14</v>
      </c>
      <c r="L208" t="s">
        <v>17</v>
      </c>
      <c r="M208" s="3">
        <v>3136366</v>
      </c>
      <c r="N208" s="3">
        <v>71935</v>
      </c>
      <c r="O208" s="3">
        <f t="shared" si="6"/>
        <v>2939.1215526046985</v>
      </c>
      <c r="P208" s="14">
        <f t="shared" si="7"/>
        <v>1990.464806114035</v>
      </c>
      <c r="R208" s="1" t="s">
        <v>25</v>
      </c>
      <c r="S208" s="1" t="s">
        <v>433</v>
      </c>
      <c r="T208" s="1" t="s">
        <v>434</v>
      </c>
    </row>
    <row r="209" spans="1:20" ht="25.5">
      <c r="A209">
        <v>206</v>
      </c>
      <c r="B209">
        <v>1</v>
      </c>
      <c r="C209" s="1" t="s">
        <v>367</v>
      </c>
      <c r="D209" s="1" t="s">
        <v>369</v>
      </c>
      <c r="E209" t="s">
        <v>449</v>
      </c>
      <c r="F209" t="s">
        <v>10</v>
      </c>
      <c r="G209">
        <v>43.6</v>
      </c>
      <c r="H209">
        <v>16.2</v>
      </c>
      <c r="I209">
        <v>10.9</v>
      </c>
      <c r="J209" t="s">
        <v>13</v>
      </c>
      <c r="K209" t="s">
        <v>14</v>
      </c>
      <c r="L209" t="s">
        <v>17</v>
      </c>
      <c r="M209" s="3">
        <v>3140000</v>
      </c>
      <c r="N209" s="3">
        <v>72018.3486238532</v>
      </c>
      <c r="O209" s="3">
        <f t="shared" si="6"/>
        <v>2942.5270122105494</v>
      </c>
      <c r="P209" s="14">
        <f t="shared" si="7"/>
        <v>1992.7710895979835</v>
      </c>
      <c r="R209" s="1" t="s">
        <v>25</v>
      </c>
      <c r="S209" s="1" t="s">
        <v>87</v>
      </c>
      <c r="T209" s="1" t="s">
        <v>454</v>
      </c>
    </row>
    <row r="210" spans="1:20" ht="25.5">
      <c r="A210">
        <v>207</v>
      </c>
      <c r="B210">
        <v>1</v>
      </c>
      <c r="C210" s="1" t="s">
        <v>201</v>
      </c>
      <c r="D210" s="1" t="s">
        <v>235</v>
      </c>
      <c r="E210" t="s">
        <v>455</v>
      </c>
      <c r="F210" t="s">
        <v>10</v>
      </c>
      <c r="G210">
        <v>40.7</v>
      </c>
      <c r="H210">
        <v>40.7</v>
      </c>
      <c r="I210">
        <v>11.9</v>
      </c>
      <c r="J210" t="s">
        <v>13</v>
      </c>
      <c r="K210" t="s">
        <v>14</v>
      </c>
      <c r="L210" t="s">
        <v>21</v>
      </c>
      <c r="M210" s="3">
        <v>3145000</v>
      </c>
      <c r="N210" s="3">
        <v>77272.72727272726</v>
      </c>
      <c r="O210" s="3">
        <f t="shared" si="6"/>
        <v>3157.2105116538205</v>
      </c>
      <c r="P210" s="14">
        <f t="shared" si="7"/>
        <v>2138.1614528228506</v>
      </c>
      <c r="R210" s="1" t="s">
        <v>206</v>
      </c>
      <c r="S210" s="1" t="s">
        <v>456</v>
      </c>
      <c r="T210" s="1" t="s">
        <v>457</v>
      </c>
    </row>
    <row r="211" spans="1:20" ht="38.25">
      <c r="A211">
        <v>208</v>
      </c>
      <c r="B211">
        <v>1</v>
      </c>
      <c r="C211" s="1" t="s">
        <v>393</v>
      </c>
      <c r="D211" s="1" t="s">
        <v>235</v>
      </c>
      <c r="E211" t="s">
        <v>458</v>
      </c>
      <c r="F211" t="s">
        <v>10</v>
      </c>
      <c r="G211">
        <v>42.9</v>
      </c>
      <c r="H211">
        <v>18.3</v>
      </c>
      <c r="I211">
        <v>12.8</v>
      </c>
      <c r="J211" t="s">
        <v>13</v>
      </c>
      <c r="L211" t="s">
        <v>17</v>
      </c>
      <c r="M211" s="3">
        <v>3155000</v>
      </c>
      <c r="N211" s="3">
        <v>73543.12354312354</v>
      </c>
      <c r="O211" s="3">
        <f t="shared" si="6"/>
        <v>3004.8262938967737</v>
      </c>
      <c r="P211" s="14">
        <f t="shared" si="7"/>
        <v>2034.9621066835882</v>
      </c>
      <c r="Q211" t="s">
        <v>24</v>
      </c>
      <c r="R211" s="1" t="s">
        <v>383</v>
      </c>
      <c r="S211" s="1" t="s">
        <v>384</v>
      </c>
      <c r="T211" s="1" t="s">
        <v>385</v>
      </c>
    </row>
    <row r="212" spans="1:20" ht="38.25">
      <c r="A212">
        <v>209</v>
      </c>
      <c r="B212">
        <v>1</v>
      </c>
      <c r="C212" s="1" t="s">
        <v>119</v>
      </c>
      <c r="D212" s="1" t="s">
        <v>235</v>
      </c>
      <c r="E212" t="s">
        <v>112</v>
      </c>
      <c r="F212" t="s">
        <v>10</v>
      </c>
      <c r="G212">
        <v>42.9</v>
      </c>
      <c r="H212">
        <v>18.3</v>
      </c>
      <c r="I212">
        <v>12.8</v>
      </c>
      <c r="J212" t="s">
        <v>13</v>
      </c>
      <c r="L212" t="s">
        <v>17</v>
      </c>
      <c r="M212" s="3">
        <v>3155000</v>
      </c>
      <c r="N212" s="3">
        <v>73543.12354312354</v>
      </c>
      <c r="O212" s="3">
        <f t="shared" si="6"/>
        <v>3004.8262938967737</v>
      </c>
      <c r="P212" s="14">
        <f t="shared" si="7"/>
        <v>2034.9621066835882</v>
      </c>
      <c r="Q212" t="s">
        <v>24</v>
      </c>
      <c r="R212" s="1" t="s">
        <v>383</v>
      </c>
      <c r="S212" s="1" t="s">
        <v>384</v>
      </c>
      <c r="T212" s="1" t="s">
        <v>385</v>
      </c>
    </row>
    <row r="213" spans="1:20" ht="38.25">
      <c r="A213">
        <v>210</v>
      </c>
      <c r="B213">
        <v>1</v>
      </c>
      <c r="C213" s="1" t="s">
        <v>365</v>
      </c>
      <c r="D213" s="1" t="s">
        <v>235</v>
      </c>
      <c r="E213" t="s">
        <v>44</v>
      </c>
      <c r="F213" t="s">
        <v>10</v>
      </c>
      <c r="G213">
        <v>44.8</v>
      </c>
      <c r="H213">
        <v>17.9</v>
      </c>
      <c r="I213">
        <v>12.4</v>
      </c>
      <c r="J213" t="s">
        <v>13</v>
      </c>
      <c r="L213" t="s">
        <v>17</v>
      </c>
      <c r="M213" s="3">
        <v>3161000</v>
      </c>
      <c r="N213" s="3">
        <v>70558.03571428572</v>
      </c>
      <c r="O213" s="3">
        <f t="shared" si="6"/>
        <v>2882.86152050197</v>
      </c>
      <c r="P213" s="14">
        <f t="shared" si="7"/>
        <v>1952.3637572506136</v>
      </c>
      <c r="Q213" t="s">
        <v>24</v>
      </c>
      <c r="R213" s="1" t="s">
        <v>383</v>
      </c>
      <c r="S213" s="1" t="s">
        <v>384</v>
      </c>
      <c r="T213" s="1" t="s">
        <v>385</v>
      </c>
    </row>
    <row r="214" spans="1:20" ht="25.5">
      <c r="A214">
        <v>211</v>
      </c>
      <c r="B214">
        <v>1</v>
      </c>
      <c r="C214" s="1" t="s">
        <v>442</v>
      </c>
      <c r="D214" s="1" t="s">
        <v>443</v>
      </c>
      <c r="E214" t="s">
        <v>125</v>
      </c>
      <c r="F214" t="s">
        <v>10</v>
      </c>
      <c r="G214">
        <v>38.8</v>
      </c>
      <c r="H214">
        <v>19.4</v>
      </c>
      <c r="I214">
        <v>9.4</v>
      </c>
      <c r="J214" t="s">
        <v>13</v>
      </c>
      <c r="K214" t="s">
        <v>14</v>
      </c>
      <c r="L214" t="s">
        <v>19</v>
      </c>
      <c r="M214" s="3">
        <v>3161000</v>
      </c>
      <c r="N214" s="3">
        <v>81469.07216494846</v>
      </c>
      <c r="O214" s="3">
        <f t="shared" si="6"/>
        <v>3328.664848414646</v>
      </c>
      <c r="P214" s="14">
        <f t="shared" si="7"/>
        <v>2254.275678474935</v>
      </c>
      <c r="Q214" t="s">
        <v>14</v>
      </c>
      <c r="R214" s="1" t="s">
        <v>26</v>
      </c>
      <c r="S214" s="1" t="s">
        <v>32</v>
      </c>
      <c r="T214" s="1" t="s">
        <v>37</v>
      </c>
    </row>
    <row r="215" spans="1:20" ht="38.25">
      <c r="A215">
        <v>212</v>
      </c>
      <c r="B215">
        <v>1</v>
      </c>
      <c r="C215" s="1" t="s">
        <v>367</v>
      </c>
      <c r="D215" s="1" t="s">
        <v>235</v>
      </c>
      <c r="E215" t="s">
        <v>41</v>
      </c>
      <c r="F215" t="s">
        <v>10</v>
      </c>
      <c r="G215">
        <v>44.8</v>
      </c>
      <c r="H215">
        <v>17.9</v>
      </c>
      <c r="I215">
        <v>12.4</v>
      </c>
      <c r="J215" t="s">
        <v>13</v>
      </c>
      <c r="L215" t="s">
        <v>17</v>
      </c>
      <c r="M215" s="3">
        <v>3161000</v>
      </c>
      <c r="N215" s="3">
        <v>70558.03571428572</v>
      </c>
      <c r="O215" s="3">
        <f t="shared" si="6"/>
        <v>2882.86152050197</v>
      </c>
      <c r="P215" s="14">
        <f t="shared" si="7"/>
        <v>1952.3637572506136</v>
      </c>
      <c r="Q215" t="s">
        <v>24</v>
      </c>
      <c r="R215" s="1" t="s">
        <v>383</v>
      </c>
      <c r="S215" s="1" t="s">
        <v>384</v>
      </c>
      <c r="T215" s="1" t="s">
        <v>385</v>
      </c>
    </row>
    <row r="216" spans="1:20" ht="25.5">
      <c r="A216">
        <v>213</v>
      </c>
      <c r="B216">
        <v>1</v>
      </c>
      <c r="C216" s="1" t="s">
        <v>446</v>
      </c>
      <c r="D216" s="1" t="s">
        <v>447</v>
      </c>
      <c r="E216" t="s">
        <v>125</v>
      </c>
      <c r="F216" t="s">
        <v>10</v>
      </c>
      <c r="G216">
        <v>38.8</v>
      </c>
      <c r="H216">
        <v>19.4</v>
      </c>
      <c r="I216">
        <v>9.4</v>
      </c>
      <c r="J216" t="s">
        <v>13</v>
      </c>
      <c r="K216" t="s">
        <v>14</v>
      </c>
      <c r="L216" t="s">
        <v>19</v>
      </c>
      <c r="M216" s="3">
        <v>3161000</v>
      </c>
      <c r="N216" s="3">
        <v>81469.07216494846</v>
      </c>
      <c r="O216" s="3">
        <f t="shared" si="6"/>
        <v>3328.664848414646</v>
      </c>
      <c r="P216" s="14">
        <f t="shared" si="7"/>
        <v>2254.275678474935</v>
      </c>
      <c r="Q216" t="s">
        <v>24</v>
      </c>
      <c r="R216" s="1" t="s">
        <v>26</v>
      </c>
      <c r="S216" s="1" t="s">
        <v>32</v>
      </c>
      <c r="T216" s="1" t="s">
        <v>86</v>
      </c>
    </row>
    <row r="217" spans="1:20" ht="38.25">
      <c r="A217">
        <v>214</v>
      </c>
      <c r="B217">
        <v>1</v>
      </c>
      <c r="C217" s="1" t="s">
        <v>393</v>
      </c>
      <c r="D217" s="1" t="s">
        <v>235</v>
      </c>
      <c r="E217" t="s">
        <v>458</v>
      </c>
      <c r="F217" t="s">
        <v>10</v>
      </c>
      <c r="G217">
        <v>44.1</v>
      </c>
      <c r="H217">
        <v>19.3</v>
      </c>
      <c r="I217">
        <v>11.7</v>
      </c>
      <c r="J217" t="s">
        <v>13</v>
      </c>
      <c r="L217" t="s">
        <v>17</v>
      </c>
      <c r="M217" s="3">
        <v>3162000</v>
      </c>
      <c r="N217" s="3">
        <v>71700.68027210885</v>
      </c>
      <c r="O217" s="3">
        <f t="shared" si="6"/>
        <v>2929.547712854294</v>
      </c>
      <c r="P217" s="14">
        <f t="shared" si="7"/>
        <v>1983.9811031635163</v>
      </c>
      <c r="Q217" t="s">
        <v>24</v>
      </c>
      <c r="R217" s="1" t="s">
        <v>383</v>
      </c>
      <c r="S217" s="1" t="s">
        <v>384</v>
      </c>
      <c r="T217" s="1" t="s">
        <v>385</v>
      </c>
    </row>
    <row r="218" spans="1:20" ht="38.25">
      <c r="A218">
        <v>215</v>
      </c>
      <c r="B218">
        <v>1</v>
      </c>
      <c r="C218" s="1" t="s">
        <v>119</v>
      </c>
      <c r="D218" s="1" t="s">
        <v>235</v>
      </c>
      <c r="E218" t="s">
        <v>104</v>
      </c>
      <c r="F218" t="s">
        <v>10</v>
      </c>
      <c r="G218">
        <v>44.1</v>
      </c>
      <c r="H218">
        <v>19.3</v>
      </c>
      <c r="I218">
        <v>11.7</v>
      </c>
      <c r="J218" t="s">
        <v>13</v>
      </c>
      <c r="L218" t="s">
        <v>17</v>
      </c>
      <c r="M218" s="3">
        <v>3162000</v>
      </c>
      <c r="N218" s="3">
        <v>71700.68027210885</v>
      </c>
      <c r="O218" s="3">
        <f t="shared" si="6"/>
        <v>2929.547712854294</v>
      </c>
      <c r="P218" s="14">
        <f t="shared" si="7"/>
        <v>1983.9811031635163</v>
      </c>
      <c r="Q218" t="s">
        <v>24</v>
      </c>
      <c r="R218" s="1" t="s">
        <v>383</v>
      </c>
      <c r="S218" s="1" t="s">
        <v>384</v>
      </c>
      <c r="T218" s="1" t="s">
        <v>385</v>
      </c>
    </row>
    <row r="219" spans="1:20" ht="25.5">
      <c r="A219">
        <v>216</v>
      </c>
      <c r="B219">
        <v>1</v>
      </c>
      <c r="C219" s="1" t="s">
        <v>246</v>
      </c>
      <c r="D219" s="1" t="s">
        <v>247</v>
      </c>
      <c r="E219" t="s">
        <v>248</v>
      </c>
      <c r="F219" t="s">
        <v>10</v>
      </c>
      <c r="G219">
        <v>41.4</v>
      </c>
      <c r="H219">
        <v>18.6</v>
      </c>
      <c r="I219">
        <v>9.1</v>
      </c>
      <c r="J219" t="s">
        <v>13</v>
      </c>
      <c r="K219" t="s">
        <v>14</v>
      </c>
      <c r="L219" t="s">
        <v>16</v>
      </c>
      <c r="M219" s="3">
        <v>3175380</v>
      </c>
      <c r="N219" s="3">
        <v>76700</v>
      </c>
      <c r="O219" s="3">
        <f t="shared" si="6"/>
        <v>3133.8100102145045</v>
      </c>
      <c r="P219" s="14">
        <f t="shared" si="7"/>
        <v>2122.3139032313406</v>
      </c>
      <c r="Q219" t="s">
        <v>24</v>
      </c>
      <c r="R219" s="1" t="s">
        <v>76</v>
      </c>
      <c r="S219" s="1" t="s">
        <v>77</v>
      </c>
      <c r="T219" s="1" t="s">
        <v>245</v>
      </c>
    </row>
    <row r="220" spans="1:20" ht="25.5">
      <c r="A220">
        <v>217</v>
      </c>
      <c r="B220">
        <v>1</v>
      </c>
      <c r="C220" s="1" t="s">
        <v>93</v>
      </c>
      <c r="D220" s="1" t="s">
        <v>94</v>
      </c>
      <c r="E220" t="s">
        <v>88</v>
      </c>
      <c r="F220" t="s">
        <v>12</v>
      </c>
      <c r="G220">
        <v>51.2</v>
      </c>
      <c r="H220">
        <v>21.2</v>
      </c>
      <c r="I220">
        <v>10.8</v>
      </c>
      <c r="J220" t="s">
        <v>13</v>
      </c>
      <c r="L220" t="s">
        <v>105</v>
      </c>
      <c r="M220" s="3">
        <v>3175000</v>
      </c>
      <c r="N220" s="3">
        <v>62011.71875</v>
      </c>
      <c r="O220" s="3">
        <f t="shared" si="6"/>
        <v>2533.675944841675</v>
      </c>
      <c r="P220" s="14">
        <f t="shared" si="7"/>
        <v>1715.8843919999556</v>
      </c>
      <c r="R220" s="1" t="s">
        <v>96</v>
      </c>
      <c r="S220" s="1" t="s">
        <v>131</v>
      </c>
      <c r="T220" s="1" t="s">
        <v>139</v>
      </c>
    </row>
    <row r="221" spans="1:20" ht="25.5">
      <c r="A221">
        <v>218</v>
      </c>
      <c r="B221">
        <v>1</v>
      </c>
      <c r="C221" s="1" t="s">
        <v>214</v>
      </c>
      <c r="D221" s="1" t="s">
        <v>243</v>
      </c>
      <c r="E221" t="s">
        <v>244</v>
      </c>
      <c r="F221" t="s">
        <v>10</v>
      </c>
      <c r="G221">
        <v>41.4</v>
      </c>
      <c r="H221">
        <v>18.6</v>
      </c>
      <c r="I221">
        <v>9.1</v>
      </c>
      <c r="J221" t="s">
        <v>13</v>
      </c>
      <c r="K221" t="s">
        <v>14</v>
      </c>
      <c r="L221" t="s">
        <v>16</v>
      </c>
      <c r="M221" s="3">
        <v>3175380</v>
      </c>
      <c r="N221" s="3">
        <v>76700</v>
      </c>
      <c r="O221" s="3">
        <f t="shared" si="6"/>
        <v>3133.8100102145045</v>
      </c>
      <c r="P221" s="14">
        <f t="shared" si="7"/>
        <v>2122.3139032313406</v>
      </c>
      <c r="Q221" t="s">
        <v>24</v>
      </c>
      <c r="R221" s="1" t="s">
        <v>76</v>
      </c>
      <c r="S221" s="1" t="s">
        <v>77</v>
      </c>
      <c r="T221" s="1" t="s">
        <v>245</v>
      </c>
    </row>
    <row r="222" spans="1:20" ht="38.25">
      <c r="A222">
        <v>219</v>
      </c>
      <c r="B222">
        <v>1</v>
      </c>
      <c r="C222" s="1" t="s">
        <v>119</v>
      </c>
      <c r="D222" s="1" t="s">
        <v>235</v>
      </c>
      <c r="E222" t="s">
        <v>116</v>
      </c>
      <c r="F222" t="s">
        <v>10</v>
      </c>
      <c r="G222">
        <v>44.1</v>
      </c>
      <c r="H222">
        <v>19.3</v>
      </c>
      <c r="I222">
        <v>11.7</v>
      </c>
      <c r="J222" t="s">
        <v>13</v>
      </c>
      <c r="K222" t="s">
        <v>14</v>
      </c>
      <c r="L222" t="s">
        <v>17</v>
      </c>
      <c r="M222" s="3">
        <v>3177000</v>
      </c>
      <c r="N222" s="3">
        <v>72040.8163265306</v>
      </c>
      <c r="O222" s="3">
        <f t="shared" si="6"/>
        <v>2943.4449980196364</v>
      </c>
      <c r="P222" s="14">
        <f t="shared" si="7"/>
        <v>1993.3927782259616</v>
      </c>
      <c r="Q222" t="s">
        <v>24</v>
      </c>
      <c r="R222" s="1" t="s">
        <v>383</v>
      </c>
      <c r="S222" s="1" t="s">
        <v>384</v>
      </c>
      <c r="T222" s="1" t="s">
        <v>385</v>
      </c>
    </row>
    <row r="223" spans="1:20" ht="38.25">
      <c r="A223">
        <v>220</v>
      </c>
      <c r="B223">
        <v>1</v>
      </c>
      <c r="C223" s="1" t="s">
        <v>393</v>
      </c>
      <c r="D223" s="1" t="s">
        <v>235</v>
      </c>
      <c r="E223" t="s">
        <v>458</v>
      </c>
      <c r="F223" t="s">
        <v>10</v>
      </c>
      <c r="G223">
        <v>44.1</v>
      </c>
      <c r="H223">
        <v>19.3</v>
      </c>
      <c r="I223">
        <v>11.7</v>
      </c>
      <c r="J223" t="s">
        <v>13</v>
      </c>
      <c r="K223" t="s">
        <v>14</v>
      </c>
      <c r="L223" t="s">
        <v>17</v>
      </c>
      <c r="M223" s="3">
        <v>3177000</v>
      </c>
      <c r="N223" s="3">
        <v>72040.8163265306</v>
      </c>
      <c r="O223" s="3">
        <f t="shared" si="6"/>
        <v>2943.4449980196364</v>
      </c>
      <c r="P223" s="14">
        <f t="shared" si="7"/>
        <v>1993.3927782259616</v>
      </c>
      <c r="Q223" t="s">
        <v>24</v>
      </c>
      <c r="R223" s="1" t="s">
        <v>383</v>
      </c>
      <c r="S223" s="1" t="s">
        <v>384</v>
      </c>
      <c r="T223" s="1" t="s">
        <v>385</v>
      </c>
    </row>
    <row r="224" spans="1:20" ht="38.25">
      <c r="A224">
        <v>221</v>
      </c>
      <c r="B224">
        <v>1</v>
      </c>
      <c r="C224" s="1" t="s">
        <v>393</v>
      </c>
      <c r="D224" s="1" t="s">
        <v>235</v>
      </c>
      <c r="E224" t="s">
        <v>458</v>
      </c>
      <c r="F224" t="s">
        <v>10</v>
      </c>
      <c r="G224">
        <v>48.6</v>
      </c>
      <c r="H224">
        <v>21.4</v>
      </c>
      <c r="I224">
        <v>12.3</v>
      </c>
      <c r="J224" t="s">
        <v>13</v>
      </c>
      <c r="K224" t="s">
        <v>14</v>
      </c>
      <c r="L224" t="s">
        <v>17</v>
      </c>
      <c r="M224" s="3">
        <v>3178000</v>
      </c>
      <c r="N224" s="3">
        <v>65390.94650205761</v>
      </c>
      <c r="O224" s="3">
        <f t="shared" si="6"/>
        <v>2671.744494466092</v>
      </c>
      <c r="P224" s="14">
        <f t="shared" si="7"/>
        <v>1809.3887210791872</v>
      </c>
      <c r="Q224" t="s">
        <v>24</v>
      </c>
      <c r="R224" s="1" t="s">
        <v>383</v>
      </c>
      <c r="S224" s="1" t="s">
        <v>384</v>
      </c>
      <c r="T224" s="1" t="s">
        <v>385</v>
      </c>
    </row>
    <row r="225" spans="1:20" ht="38.25">
      <c r="A225">
        <v>222</v>
      </c>
      <c r="B225">
        <v>1</v>
      </c>
      <c r="C225" s="1" t="s">
        <v>119</v>
      </c>
      <c r="D225" s="1" t="s">
        <v>235</v>
      </c>
      <c r="E225" t="s">
        <v>104</v>
      </c>
      <c r="F225" t="s">
        <v>10</v>
      </c>
      <c r="G225">
        <v>48.6</v>
      </c>
      <c r="H225">
        <v>21.4</v>
      </c>
      <c r="I225">
        <v>12.3</v>
      </c>
      <c r="J225" t="s">
        <v>13</v>
      </c>
      <c r="K225" t="s">
        <v>14</v>
      </c>
      <c r="L225" t="s">
        <v>17</v>
      </c>
      <c r="M225" s="3">
        <v>3178000</v>
      </c>
      <c r="N225" s="3">
        <v>65390.94650205761</v>
      </c>
      <c r="O225" s="3">
        <f t="shared" si="6"/>
        <v>2671.744494466092</v>
      </c>
      <c r="P225" s="14">
        <f t="shared" si="7"/>
        <v>1809.3887210791872</v>
      </c>
      <c r="Q225" t="s">
        <v>24</v>
      </c>
      <c r="R225" s="1" t="s">
        <v>383</v>
      </c>
      <c r="S225" s="1" t="s">
        <v>384</v>
      </c>
      <c r="T225" s="1" t="s">
        <v>385</v>
      </c>
    </row>
    <row r="226" spans="1:20" ht="25.5">
      <c r="A226">
        <v>223</v>
      </c>
      <c r="B226">
        <v>1</v>
      </c>
      <c r="C226" s="1" t="s">
        <v>214</v>
      </c>
      <c r="D226" s="1" t="s">
        <v>243</v>
      </c>
      <c r="E226" t="s">
        <v>459</v>
      </c>
      <c r="F226" t="s">
        <v>10</v>
      </c>
      <c r="G226">
        <v>41.4</v>
      </c>
      <c r="H226">
        <v>18.6</v>
      </c>
      <c r="I226">
        <v>9</v>
      </c>
      <c r="J226" t="s">
        <v>13</v>
      </c>
      <c r="K226" t="s">
        <v>14</v>
      </c>
      <c r="L226" t="s">
        <v>16</v>
      </c>
      <c r="M226" s="3">
        <v>3185000</v>
      </c>
      <c r="N226" s="3">
        <v>76932.36714975846</v>
      </c>
      <c r="O226" s="3">
        <f t="shared" si="6"/>
        <v>3143.304071491663</v>
      </c>
      <c r="P226" s="14">
        <f t="shared" si="7"/>
        <v>2128.743577710957</v>
      </c>
      <c r="Q226" t="s">
        <v>24</v>
      </c>
      <c r="R226" s="1" t="s">
        <v>79</v>
      </c>
      <c r="S226" s="1" t="s">
        <v>80</v>
      </c>
      <c r="T226" s="1" t="s">
        <v>460</v>
      </c>
    </row>
    <row r="227" spans="1:20" ht="25.5">
      <c r="A227">
        <v>224</v>
      </c>
      <c r="B227">
        <v>1</v>
      </c>
      <c r="C227" s="1" t="s">
        <v>214</v>
      </c>
      <c r="D227" s="1" t="s">
        <v>243</v>
      </c>
      <c r="E227" t="s">
        <v>244</v>
      </c>
      <c r="F227" t="s">
        <v>10</v>
      </c>
      <c r="G227">
        <v>41.4</v>
      </c>
      <c r="H227">
        <v>18.6</v>
      </c>
      <c r="I227">
        <v>9.1</v>
      </c>
      <c r="J227" t="s">
        <v>13</v>
      </c>
      <c r="K227" t="s">
        <v>14</v>
      </c>
      <c r="L227" t="s">
        <v>16</v>
      </c>
      <c r="M227" s="3">
        <v>3185000</v>
      </c>
      <c r="N227" s="3">
        <v>76932.36714975846</v>
      </c>
      <c r="O227" s="3">
        <f t="shared" si="6"/>
        <v>3143.304071491663</v>
      </c>
      <c r="P227" s="14">
        <f t="shared" si="7"/>
        <v>2128.743577710957</v>
      </c>
      <c r="R227" s="1" t="s">
        <v>25</v>
      </c>
      <c r="S227" s="1" t="s">
        <v>35</v>
      </c>
      <c r="T227" s="1" t="s">
        <v>461</v>
      </c>
    </row>
    <row r="228" spans="1:20" ht="25.5">
      <c r="A228">
        <v>225</v>
      </c>
      <c r="B228">
        <v>1</v>
      </c>
      <c r="C228" s="1" t="s">
        <v>119</v>
      </c>
      <c r="D228" s="1" t="s">
        <v>310</v>
      </c>
      <c r="E228" t="s">
        <v>410</v>
      </c>
      <c r="F228" t="s">
        <v>10</v>
      </c>
      <c r="G228">
        <v>49.4</v>
      </c>
      <c r="H228">
        <v>21</v>
      </c>
      <c r="I228">
        <v>11.2</v>
      </c>
      <c r="J228" t="s">
        <v>13</v>
      </c>
      <c r="K228" t="s">
        <v>14</v>
      </c>
      <c r="L228" t="s">
        <v>21</v>
      </c>
      <c r="M228" s="3">
        <v>3196000</v>
      </c>
      <c r="N228" s="3">
        <v>64696.356275303646</v>
      </c>
      <c r="O228" s="3">
        <f t="shared" si="6"/>
        <v>2643.364914210568</v>
      </c>
      <c r="P228" s="14">
        <f t="shared" si="7"/>
        <v>1790.1691839828568</v>
      </c>
      <c r="R228" s="1" t="s">
        <v>162</v>
      </c>
      <c r="S228" s="1" t="s">
        <v>163</v>
      </c>
      <c r="T228" s="1" t="s">
        <v>462</v>
      </c>
    </row>
    <row r="229" spans="1:20" ht="25.5">
      <c r="A229">
        <v>226</v>
      </c>
      <c r="B229">
        <v>1</v>
      </c>
      <c r="C229" s="1" t="s">
        <v>442</v>
      </c>
      <c r="D229" s="1" t="s">
        <v>231</v>
      </c>
      <c r="E229" t="s">
        <v>125</v>
      </c>
      <c r="G229">
        <v>39.4</v>
      </c>
      <c r="H229">
        <v>19.5</v>
      </c>
      <c r="I229">
        <v>9.2</v>
      </c>
      <c r="J229" t="s">
        <v>13</v>
      </c>
      <c r="K229" t="s">
        <v>14</v>
      </c>
      <c r="L229" t="s">
        <v>23</v>
      </c>
      <c r="M229" s="3">
        <v>3199000</v>
      </c>
      <c r="N229" s="3">
        <v>81192.89340101523</v>
      </c>
      <c r="O229" s="3">
        <f t="shared" si="6"/>
        <v>3317.380731400009</v>
      </c>
      <c r="P229" s="14">
        <f t="shared" si="7"/>
        <v>2246.63372240619</v>
      </c>
      <c r="Q229" t="s">
        <v>24</v>
      </c>
      <c r="R229" s="1" t="s">
        <v>27</v>
      </c>
      <c r="S229" s="1" t="s">
        <v>31</v>
      </c>
      <c r="T229" s="1" t="s">
        <v>463</v>
      </c>
    </row>
    <row r="230" spans="1:20" ht="25.5">
      <c r="A230">
        <v>227</v>
      </c>
      <c r="B230">
        <v>1</v>
      </c>
      <c r="C230" s="1" t="s">
        <v>371</v>
      </c>
      <c r="D230" s="1" t="s">
        <v>243</v>
      </c>
      <c r="E230" t="s">
        <v>9</v>
      </c>
      <c r="F230" t="s">
        <v>10</v>
      </c>
      <c r="G230">
        <v>40</v>
      </c>
      <c r="H230">
        <v>16.1</v>
      </c>
      <c r="I230">
        <v>11.7</v>
      </c>
      <c r="J230" t="s">
        <v>13</v>
      </c>
      <c r="K230" t="s">
        <v>14</v>
      </c>
      <c r="L230" t="s">
        <v>19</v>
      </c>
      <c r="M230" s="3">
        <v>3200000</v>
      </c>
      <c r="N230" s="3">
        <v>80000</v>
      </c>
      <c r="O230" s="3">
        <f t="shared" si="6"/>
        <v>3268.641470888662</v>
      </c>
      <c r="P230" s="14">
        <f t="shared" si="7"/>
        <v>2213.625974687187</v>
      </c>
      <c r="R230" s="1" t="s">
        <v>25</v>
      </c>
      <c r="S230" s="1" t="s">
        <v>147</v>
      </c>
      <c r="T230" s="1" t="s">
        <v>464</v>
      </c>
    </row>
    <row r="231" spans="1:20" ht="25.5">
      <c r="A231">
        <v>228</v>
      </c>
      <c r="B231">
        <v>1</v>
      </c>
      <c r="C231" s="1" t="s">
        <v>406</v>
      </c>
      <c r="D231" s="1" t="s">
        <v>310</v>
      </c>
      <c r="E231" t="s">
        <v>465</v>
      </c>
      <c r="G231">
        <v>49.5</v>
      </c>
      <c r="H231">
        <v>21</v>
      </c>
      <c r="I231">
        <v>11.4</v>
      </c>
      <c r="J231" t="s">
        <v>13</v>
      </c>
      <c r="K231" t="s">
        <v>14</v>
      </c>
      <c r="L231" t="s">
        <v>16</v>
      </c>
      <c r="M231" s="3">
        <v>3204000</v>
      </c>
      <c r="N231" s="3">
        <v>64727.27272727273</v>
      </c>
      <c r="O231" s="3">
        <f t="shared" si="6"/>
        <v>2644.6280991735534</v>
      </c>
      <c r="P231" s="14">
        <f t="shared" si="7"/>
        <v>1791.0246522469058</v>
      </c>
      <c r="Q231" t="s">
        <v>24</v>
      </c>
      <c r="R231" s="1" t="s">
        <v>27</v>
      </c>
      <c r="S231" s="1" t="s">
        <v>31</v>
      </c>
      <c r="T231" s="1" t="s">
        <v>466</v>
      </c>
    </row>
    <row r="232" spans="1:20" ht="25.5">
      <c r="A232">
        <v>229</v>
      </c>
      <c r="B232">
        <v>1</v>
      </c>
      <c r="C232" s="1" t="s">
        <v>119</v>
      </c>
      <c r="D232" s="1" t="s">
        <v>165</v>
      </c>
      <c r="E232" t="s">
        <v>182</v>
      </c>
      <c r="F232" t="s">
        <v>10</v>
      </c>
      <c r="G232">
        <v>45.4</v>
      </c>
      <c r="H232">
        <v>20</v>
      </c>
      <c r="I232">
        <v>12</v>
      </c>
      <c r="J232" t="s">
        <v>13</v>
      </c>
      <c r="K232" t="s">
        <v>14</v>
      </c>
      <c r="L232" t="s">
        <v>21</v>
      </c>
      <c r="M232" s="3">
        <v>3240000</v>
      </c>
      <c r="N232" s="3">
        <v>71365.63876651983</v>
      </c>
      <c r="O232" s="3">
        <f t="shared" si="6"/>
        <v>2915.858580858828</v>
      </c>
      <c r="P232" s="14">
        <f t="shared" si="7"/>
        <v>1974.7103959213894</v>
      </c>
      <c r="R232" s="1" t="s">
        <v>467</v>
      </c>
      <c r="S232" s="1" t="s">
        <v>468</v>
      </c>
      <c r="T232" s="1" t="s">
        <v>469</v>
      </c>
    </row>
    <row r="233" spans="1:20" ht="38.25">
      <c r="A233">
        <v>230</v>
      </c>
      <c r="B233">
        <v>1</v>
      </c>
      <c r="C233" s="1" t="s">
        <v>201</v>
      </c>
      <c r="D233" s="1" t="s">
        <v>310</v>
      </c>
      <c r="E233" t="s">
        <v>470</v>
      </c>
      <c r="F233" t="s">
        <v>10</v>
      </c>
      <c r="G233">
        <v>40.5</v>
      </c>
      <c r="H233">
        <v>19.9</v>
      </c>
      <c r="I233">
        <v>9.9</v>
      </c>
      <c r="J233" t="s">
        <v>13</v>
      </c>
      <c r="K233" t="s">
        <v>14</v>
      </c>
      <c r="L233" t="s">
        <v>21</v>
      </c>
      <c r="M233" s="3">
        <v>3240000</v>
      </c>
      <c r="N233" s="3">
        <v>80000</v>
      </c>
      <c r="O233" s="3">
        <f t="shared" si="6"/>
        <v>3268.641470888662</v>
      </c>
      <c r="P233" s="14">
        <f t="shared" si="7"/>
        <v>2213.625974687187</v>
      </c>
      <c r="R233" s="1" t="s">
        <v>471</v>
      </c>
      <c r="S233" s="1" t="s">
        <v>472</v>
      </c>
      <c r="T233" s="1" t="s">
        <v>473</v>
      </c>
    </row>
    <row r="234" spans="1:20" ht="25.5">
      <c r="A234">
        <v>231</v>
      </c>
      <c r="B234">
        <v>1</v>
      </c>
      <c r="C234" s="1" t="s">
        <v>246</v>
      </c>
      <c r="D234" s="1" t="s">
        <v>247</v>
      </c>
      <c r="E234" t="s">
        <v>248</v>
      </c>
      <c r="F234" t="s">
        <v>10</v>
      </c>
      <c r="G234">
        <v>43.1</v>
      </c>
      <c r="H234">
        <v>20.6</v>
      </c>
      <c r="I234">
        <v>11.2</v>
      </c>
      <c r="J234" t="s">
        <v>13</v>
      </c>
      <c r="K234" t="s">
        <v>14</v>
      </c>
      <c r="L234" t="s">
        <v>16</v>
      </c>
      <c r="M234" s="3">
        <v>3241120</v>
      </c>
      <c r="N234" s="3">
        <v>75200</v>
      </c>
      <c r="O234" s="3">
        <f t="shared" si="6"/>
        <v>3072.522982635342</v>
      </c>
      <c r="P234" s="14">
        <f t="shared" si="7"/>
        <v>2080.808416205956</v>
      </c>
      <c r="Q234" t="s">
        <v>24</v>
      </c>
      <c r="R234" s="1" t="s">
        <v>76</v>
      </c>
      <c r="S234" s="1" t="s">
        <v>77</v>
      </c>
      <c r="T234" s="1" t="s">
        <v>245</v>
      </c>
    </row>
    <row r="235" spans="1:20" ht="25.5">
      <c r="A235">
        <v>232</v>
      </c>
      <c r="B235">
        <v>1</v>
      </c>
      <c r="C235" s="1" t="s">
        <v>214</v>
      </c>
      <c r="D235" s="1" t="s">
        <v>243</v>
      </c>
      <c r="E235" t="s">
        <v>244</v>
      </c>
      <c r="F235" t="s">
        <v>10</v>
      </c>
      <c r="G235">
        <v>43.1</v>
      </c>
      <c r="H235">
        <v>20.6</v>
      </c>
      <c r="I235">
        <v>11.2</v>
      </c>
      <c r="J235" t="s">
        <v>13</v>
      </c>
      <c r="K235" t="s">
        <v>14</v>
      </c>
      <c r="L235" t="s">
        <v>16</v>
      </c>
      <c r="M235" s="3">
        <v>3241120</v>
      </c>
      <c r="N235" s="3">
        <v>75200</v>
      </c>
      <c r="O235" s="3">
        <f t="shared" si="6"/>
        <v>3072.522982635342</v>
      </c>
      <c r="P235" s="14">
        <f t="shared" si="7"/>
        <v>2080.808416205956</v>
      </c>
      <c r="Q235" t="s">
        <v>24</v>
      </c>
      <c r="R235" s="1" t="s">
        <v>76</v>
      </c>
      <c r="S235" s="1" t="s">
        <v>77</v>
      </c>
      <c r="T235" s="1" t="s">
        <v>245</v>
      </c>
    </row>
    <row r="236" spans="1:20" ht="25.5">
      <c r="A236">
        <v>233</v>
      </c>
      <c r="B236">
        <v>1</v>
      </c>
      <c r="C236" s="1" t="s">
        <v>474</v>
      </c>
      <c r="D236" s="1" t="s">
        <v>165</v>
      </c>
      <c r="E236" t="s">
        <v>475</v>
      </c>
      <c r="F236" t="s">
        <v>10</v>
      </c>
      <c r="G236">
        <v>44.6</v>
      </c>
      <c r="H236">
        <v>19.3</v>
      </c>
      <c r="I236">
        <v>9.6</v>
      </c>
      <c r="J236" t="s">
        <v>13</v>
      </c>
      <c r="K236" t="s">
        <v>14</v>
      </c>
      <c r="L236" t="s">
        <v>23</v>
      </c>
      <c r="M236" s="3">
        <v>3250000</v>
      </c>
      <c r="N236" s="3">
        <v>72869.95515695067</v>
      </c>
      <c r="O236" s="3">
        <f t="shared" si="6"/>
        <v>2977.3219675975756</v>
      </c>
      <c r="P236" s="14">
        <f t="shared" si="7"/>
        <v>2016.3353188714566</v>
      </c>
      <c r="R236" s="1" t="s">
        <v>25</v>
      </c>
      <c r="S236" s="1" t="s">
        <v>147</v>
      </c>
      <c r="T236" s="1" t="s">
        <v>148</v>
      </c>
    </row>
    <row r="237" spans="1:20" ht="25.5">
      <c r="A237">
        <v>234</v>
      </c>
      <c r="B237">
        <v>1</v>
      </c>
      <c r="C237" s="1" t="s">
        <v>113</v>
      </c>
      <c r="D237" s="1" t="s">
        <v>121</v>
      </c>
      <c r="E237" t="s">
        <v>155</v>
      </c>
      <c r="F237" t="s">
        <v>11</v>
      </c>
      <c r="G237">
        <v>43.4</v>
      </c>
      <c r="H237">
        <v>14.6</v>
      </c>
      <c r="I237">
        <v>10.4</v>
      </c>
      <c r="J237" t="s">
        <v>13</v>
      </c>
      <c r="K237" t="s">
        <v>46</v>
      </c>
      <c r="L237" t="s">
        <v>15</v>
      </c>
      <c r="M237" s="3">
        <v>3255000</v>
      </c>
      <c r="N237" s="3">
        <v>75000</v>
      </c>
      <c r="O237" s="3">
        <f t="shared" si="6"/>
        <v>3064.35137895812</v>
      </c>
      <c r="P237" s="14">
        <f t="shared" si="7"/>
        <v>2075.2743512692377</v>
      </c>
      <c r="R237" s="1" t="s">
        <v>476</v>
      </c>
      <c r="S237" s="1" t="s">
        <v>477</v>
      </c>
      <c r="T237" s="1" t="s">
        <v>478</v>
      </c>
    </row>
    <row r="238" spans="1:20" ht="25.5">
      <c r="A238">
        <v>235</v>
      </c>
      <c r="B238">
        <v>1</v>
      </c>
      <c r="C238" s="1" t="s">
        <v>442</v>
      </c>
      <c r="D238" s="1" t="s">
        <v>231</v>
      </c>
      <c r="E238" t="s">
        <v>103</v>
      </c>
      <c r="G238">
        <v>40.8</v>
      </c>
      <c r="H238">
        <v>20.6</v>
      </c>
      <c r="I238">
        <v>9.7</v>
      </c>
      <c r="J238" t="s">
        <v>13</v>
      </c>
      <c r="K238" t="s">
        <v>14</v>
      </c>
      <c r="L238" t="s">
        <v>23</v>
      </c>
      <c r="M238" s="3">
        <v>3281000</v>
      </c>
      <c r="N238" s="3">
        <v>80416.66666666667</v>
      </c>
      <c r="O238" s="3">
        <f t="shared" si="6"/>
        <v>3285.665645216207</v>
      </c>
      <c r="P238" s="14">
        <f t="shared" si="7"/>
        <v>2225.1552766386826</v>
      </c>
      <c r="Q238" t="s">
        <v>24</v>
      </c>
      <c r="R238" s="1" t="s">
        <v>27</v>
      </c>
      <c r="S238" s="1" t="s">
        <v>31</v>
      </c>
      <c r="T238" s="1" t="s">
        <v>463</v>
      </c>
    </row>
    <row r="239" spans="1:20" ht="25.5">
      <c r="A239">
        <v>236</v>
      </c>
      <c r="B239">
        <v>1</v>
      </c>
      <c r="C239" s="1" t="s">
        <v>367</v>
      </c>
      <c r="D239" s="1" t="s">
        <v>235</v>
      </c>
      <c r="E239" t="s">
        <v>479</v>
      </c>
      <c r="F239" t="s">
        <v>10</v>
      </c>
      <c r="G239">
        <v>43.2</v>
      </c>
      <c r="H239">
        <v>17.7</v>
      </c>
      <c r="I239">
        <v>9.1</v>
      </c>
      <c r="J239" t="s">
        <v>13</v>
      </c>
      <c r="K239" t="s">
        <v>14</v>
      </c>
      <c r="L239" t="s">
        <v>17</v>
      </c>
      <c r="M239" s="3">
        <v>3291000</v>
      </c>
      <c r="N239" s="3">
        <v>76180.55555555555</v>
      </c>
      <c r="O239" s="3">
        <f t="shared" si="6"/>
        <v>3112.5865395528313</v>
      </c>
      <c r="P239" s="14">
        <f t="shared" si="7"/>
        <v>2107.9407067984757</v>
      </c>
      <c r="Q239" t="s">
        <v>14</v>
      </c>
      <c r="R239" s="1" t="s">
        <v>26</v>
      </c>
      <c r="S239" s="1" t="s">
        <v>32</v>
      </c>
      <c r="T239" s="1" t="s">
        <v>133</v>
      </c>
    </row>
    <row r="240" spans="1:20" ht="25.5">
      <c r="A240">
        <v>237</v>
      </c>
      <c r="B240">
        <v>1</v>
      </c>
      <c r="C240" s="1" t="s">
        <v>480</v>
      </c>
      <c r="D240" s="1" t="s">
        <v>235</v>
      </c>
      <c r="E240" t="s">
        <v>479</v>
      </c>
      <c r="F240" t="s">
        <v>10</v>
      </c>
      <c r="G240">
        <v>43.2</v>
      </c>
      <c r="H240">
        <v>17.7</v>
      </c>
      <c r="I240">
        <v>9.1</v>
      </c>
      <c r="J240" t="s">
        <v>13</v>
      </c>
      <c r="K240" t="s">
        <v>14</v>
      </c>
      <c r="L240" t="s">
        <v>17</v>
      </c>
      <c r="M240" s="3">
        <v>3291000</v>
      </c>
      <c r="N240" s="3">
        <v>76180.55555555555</v>
      </c>
      <c r="O240" s="3">
        <f t="shared" si="6"/>
        <v>3112.5865395528313</v>
      </c>
      <c r="P240" s="14">
        <f t="shared" si="7"/>
        <v>2107.9407067984757</v>
      </c>
      <c r="Q240" t="s">
        <v>24</v>
      </c>
      <c r="R240" s="1" t="s">
        <v>26</v>
      </c>
      <c r="S240" s="1" t="s">
        <v>32</v>
      </c>
      <c r="T240" s="1" t="s">
        <v>86</v>
      </c>
    </row>
    <row r="241" spans="1:20" ht="25.5">
      <c r="A241">
        <v>238</v>
      </c>
      <c r="B241">
        <v>1</v>
      </c>
      <c r="C241" s="1" t="s">
        <v>287</v>
      </c>
      <c r="D241" s="1" t="s">
        <v>235</v>
      </c>
      <c r="E241" t="s">
        <v>479</v>
      </c>
      <c r="F241" t="s">
        <v>10</v>
      </c>
      <c r="G241">
        <v>43.2</v>
      </c>
      <c r="H241">
        <v>17.7</v>
      </c>
      <c r="I241">
        <v>9.1</v>
      </c>
      <c r="J241" t="s">
        <v>13</v>
      </c>
      <c r="K241" t="s">
        <v>14</v>
      </c>
      <c r="L241" t="s">
        <v>17</v>
      </c>
      <c r="M241" s="3">
        <v>3291000</v>
      </c>
      <c r="N241" s="3">
        <v>76180.55555555555</v>
      </c>
      <c r="O241" s="3">
        <f t="shared" si="6"/>
        <v>3112.5865395528313</v>
      </c>
      <c r="P241" s="14">
        <f t="shared" si="7"/>
        <v>2107.9407067984757</v>
      </c>
      <c r="Q241" t="s">
        <v>14</v>
      </c>
      <c r="R241" s="1" t="s">
        <v>26</v>
      </c>
      <c r="S241" s="1" t="s">
        <v>32</v>
      </c>
      <c r="T241" s="1" t="s">
        <v>37</v>
      </c>
    </row>
    <row r="242" spans="1:20" ht="25.5">
      <c r="A242">
        <v>239</v>
      </c>
      <c r="B242">
        <v>1</v>
      </c>
      <c r="C242" s="1" t="s">
        <v>214</v>
      </c>
      <c r="D242" s="1" t="s">
        <v>243</v>
      </c>
      <c r="E242" t="s">
        <v>380</v>
      </c>
      <c r="F242" t="s">
        <v>10</v>
      </c>
      <c r="G242">
        <v>46.5</v>
      </c>
      <c r="H242">
        <v>18.2</v>
      </c>
      <c r="I242">
        <v>12.3</v>
      </c>
      <c r="J242" t="s">
        <v>13</v>
      </c>
      <c r="K242" t="s">
        <v>14</v>
      </c>
      <c r="L242" t="s">
        <v>16</v>
      </c>
      <c r="M242" s="3">
        <v>3295000</v>
      </c>
      <c r="N242" s="3">
        <v>70860.21505376344</v>
      </c>
      <c r="O242" s="3">
        <f t="shared" si="6"/>
        <v>2895.207969510253</v>
      </c>
      <c r="P242" s="14">
        <f t="shared" si="7"/>
        <v>1960.7251576866347</v>
      </c>
      <c r="R242" s="1" t="s">
        <v>25</v>
      </c>
      <c r="S242" s="1" t="s">
        <v>147</v>
      </c>
      <c r="T242" s="1" t="s">
        <v>481</v>
      </c>
    </row>
    <row r="243" spans="1:20" ht="25.5">
      <c r="A243">
        <v>240</v>
      </c>
      <c r="B243">
        <v>1</v>
      </c>
      <c r="C243" s="1" t="s">
        <v>381</v>
      </c>
      <c r="D243" s="1" t="s">
        <v>247</v>
      </c>
      <c r="E243" t="s">
        <v>386</v>
      </c>
      <c r="F243" t="s">
        <v>10</v>
      </c>
      <c r="G243">
        <v>46.2</v>
      </c>
      <c r="H243">
        <v>19.4</v>
      </c>
      <c r="I243">
        <v>11.9</v>
      </c>
      <c r="J243" t="s">
        <v>13</v>
      </c>
      <c r="K243" t="s">
        <v>14</v>
      </c>
      <c r="L243" t="s">
        <v>16</v>
      </c>
      <c r="M243" s="3">
        <v>3339000</v>
      </c>
      <c r="N243" s="3">
        <v>72272.72727272726</v>
      </c>
      <c r="O243" s="3">
        <f t="shared" si="6"/>
        <v>2952.9204197232793</v>
      </c>
      <c r="P243" s="14">
        <f t="shared" si="7"/>
        <v>1999.8098294049016</v>
      </c>
      <c r="Q243" t="s">
        <v>24</v>
      </c>
      <c r="R243" s="1" t="s">
        <v>26</v>
      </c>
      <c r="S243" s="1" t="s">
        <v>32</v>
      </c>
      <c r="T243" s="1" t="s">
        <v>86</v>
      </c>
    </row>
    <row r="244" spans="1:20" ht="25.5">
      <c r="A244">
        <v>241</v>
      </c>
      <c r="B244">
        <v>1</v>
      </c>
      <c r="C244" s="1" t="s">
        <v>480</v>
      </c>
      <c r="D244" s="1" t="s">
        <v>235</v>
      </c>
      <c r="E244" t="s">
        <v>482</v>
      </c>
      <c r="F244" t="s">
        <v>10</v>
      </c>
      <c r="G244">
        <v>44.7</v>
      </c>
      <c r="H244">
        <v>17</v>
      </c>
      <c r="I244">
        <v>12.2</v>
      </c>
      <c r="J244" t="s">
        <v>13</v>
      </c>
      <c r="K244" t="s">
        <v>14</v>
      </c>
      <c r="L244" t="s">
        <v>17</v>
      </c>
      <c r="M244" s="3">
        <v>3347000</v>
      </c>
      <c r="N244" s="3">
        <v>74876.95749440715</v>
      </c>
      <c r="O244" s="3">
        <f t="shared" si="6"/>
        <v>3059.3241060023347</v>
      </c>
      <c r="P244" s="14">
        <f t="shared" si="7"/>
        <v>2071.869725189601</v>
      </c>
      <c r="Q244" t="s">
        <v>24</v>
      </c>
      <c r="R244" s="1" t="s">
        <v>26</v>
      </c>
      <c r="S244" s="1" t="s">
        <v>32</v>
      </c>
      <c r="T244" s="1" t="s">
        <v>86</v>
      </c>
    </row>
    <row r="245" spans="1:20" ht="25.5">
      <c r="A245">
        <v>242</v>
      </c>
      <c r="B245">
        <v>1</v>
      </c>
      <c r="C245" s="1" t="s">
        <v>287</v>
      </c>
      <c r="D245" s="1" t="s">
        <v>235</v>
      </c>
      <c r="E245" t="s">
        <v>483</v>
      </c>
      <c r="F245" t="s">
        <v>10</v>
      </c>
      <c r="G245">
        <v>44.7</v>
      </c>
      <c r="H245">
        <v>16.2</v>
      </c>
      <c r="I245">
        <v>10.9</v>
      </c>
      <c r="J245" t="s">
        <v>13</v>
      </c>
      <c r="K245" t="s">
        <v>14</v>
      </c>
      <c r="L245" t="s">
        <v>17</v>
      </c>
      <c r="M245" s="3">
        <v>3372000</v>
      </c>
      <c r="N245" s="3">
        <v>75436.24161073825</v>
      </c>
      <c r="O245" s="3">
        <f t="shared" si="6"/>
        <v>3082.175346710449</v>
      </c>
      <c r="P245" s="14">
        <f t="shared" si="7"/>
        <v>2087.345298278857</v>
      </c>
      <c r="Q245" t="s">
        <v>14</v>
      </c>
      <c r="R245" s="1" t="s">
        <v>26</v>
      </c>
      <c r="S245" s="1" t="s">
        <v>32</v>
      </c>
      <c r="T245" s="1" t="s">
        <v>37</v>
      </c>
    </row>
    <row r="246" spans="1:20" ht="25.5">
      <c r="A246">
        <v>243</v>
      </c>
      <c r="B246">
        <v>1</v>
      </c>
      <c r="C246" s="1" t="s">
        <v>480</v>
      </c>
      <c r="D246" s="1" t="s">
        <v>235</v>
      </c>
      <c r="E246" t="s">
        <v>483</v>
      </c>
      <c r="F246" t="s">
        <v>10</v>
      </c>
      <c r="G246">
        <v>44.7</v>
      </c>
      <c r="H246">
        <v>16.2</v>
      </c>
      <c r="I246">
        <v>10.9</v>
      </c>
      <c r="J246" t="s">
        <v>13</v>
      </c>
      <c r="K246" t="s">
        <v>14</v>
      </c>
      <c r="L246" t="s">
        <v>17</v>
      </c>
      <c r="M246" s="3">
        <v>3372000</v>
      </c>
      <c r="N246" s="3">
        <v>75436.24161073825</v>
      </c>
      <c r="O246" s="3">
        <f t="shared" si="6"/>
        <v>3082.175346710449</v>
      </c>
      <c r="P246" s="14">
        <f t="shared" si="7"/>
        <v>2087.345298278857</v>
      </c>
      <c r="Q246" t="s">
        <v>24</v>
      </c>
      <c r="R246" s="1" t="s">
        <v>26</v>
      </c>
      <c r="S246" s="1" t="s">
        <v>32</v>
      </c>
      <c r="T246" s="1" t="s">
        <v>86</v>
      </c>
    </row>
    <row r="247" spans="1:20" ht="25.5">
      <c r="A247">
        <v>244</v>
      </c>
      <c r="B247">
        <v>1</v>
      </c>
      <c r="C247" s="1" t="s">
        <v>390</v>
      </c>
      <c r="D247" s="1" t="s">
        <v>310</v>
      </c>
      <c r="E247" t="s">
        <v>123</v>
      </c>
      <c r="F247" t="s">
        <v>10</v>
      </c>
      <c r="G247">
        <v>46.5</v>
      </c>
      <c r="H247">
        <v>21</v>
      </c>
      <c r="I247">
        <v>11</v>
      </c>
      <c r="J247" t="s">
        <v>13</v>
      </c>
      <c r="K247" t="s">
        <v>14</v>
      </c>
      <c r="L247" t="s">
        <v>21</v>
      </c>
      <c r="M247" s="3">
        <v>3385000</v>
      </c>
      <c r="N247" s="3">
        <v>72795.69892473119</v>
      </c>
      <c r="O247" s="3">
        <f t="shared" si="6"/>
        <v>2974.288005096269</v>
      </c>
      <c r="P247" s="14">
        <f t="shared" si="7"/>
        <v>2014.2806248161635</v>
      </c>
      <c r="R247" s="1" t="s">
        <v>484</v>
      </c>
      <c r="S247" s="1" t="s">
        <v>485</v>
      </c>
      <c r="T247" s="1" t="s">
        <v>486</v>
      </c>
    </row>
    <row r="248" spans="1:20" ht="25.5">
      <c r="A248">
        <v>245</v>
      </c>
      <c r="B248">
        <v>1</v>
      </c>
      <c r="C248" s="1" t="s">
        <v>393</v>
      </c>
      <c r="D248" s="1" t="s">
        <v>157</v>
      </c>
      <c r="E248" t="s">
        <v>487</v>
      </c>
      <c r="F248" t="s">
        <v>10</v>
      </c>
      <c r="G248">
        <v>49.5</v>
      </c>
      <c r="H248">
        <v>21.4</v>
      </c>
      <c r="I248">
        <v>12.3</v>
      </c>
      <c r="J248" t="s">
        <v>13</v>
      </c>
      <c r="L248" t="s">
        <v>382</v>
      </c>
      <c r="M248" s="3">
        <v>3398000</v>
      </c>
      <c r="N248" s="3">
        <v>68646.46464646465</v>
      </c>
      <c r="O248" s="3">
        <f t="shared" si="6"/>
        <v>2804.7585146665842</v>
      </c>
      <c r="P248" s="14">
        <f t="shared" si="7"/>
        <v>1899.4699651482479</v>
      </c>
      <c r="Q248" t="s">
        <v>24</v>
      </c>
      <c r="R248" s="1" t="s">
        <v>26</v>
      </c>
      <c r="S248" s="1" t="s">
        <v>32</v>
      </c>
      <c r="T248" s="1" t="s">
        <v>86</v>
      </c>
    </row>
    <row r="249" spans="1:20" ht="25.5">
      <c r="A249">
        <v>246</v>
      </c>
      <c r="B249">
        <v>1</v>
      </c>
      <c r="C249" s="1" t="s">
        <v>119</v>
      </c>
      <c r="D249" s="1" t="s">
        <v>310</v>
      </c>
      <c r="E249" t="s">
        <v>487</v>
      </c>
      <c r="F249" t="s">
        <v>10</v>
      </c>
      <c r="G249">
        <v>49.4</v>
      </c>
      <c r="H249">
        <v>21.4</v>
      </c>
      <c r="I249">
        <v>12.3</v>
      </c>
      <c r="J249" t="s">
        <v>13</v>
      </c>
      <c r="K249" t="s">
        <v>14</v>
      </c>
      <c r="L249" t="s">
        <v>382</v>
      </c>
      <c r="M249" s="3">
        <v>3398000</v>
      </c>
      <c r="N249" s="3">
        <v>68785.42510121458</v>
      </c>
      <c r="O249" s="3">
        <f t="shared" si="6"/>
        <v>2810.4361634816987</v>
      </c>
      <c r="P249" s="14">
        <f t="shared" si="7"/>
        <v>1903.3150460493578</v>
      </c>
      <c r="Q249" t="s">
        <v>24</v>
      </c>
      <c r="R249" s="1" t="s">
        <v>26</v>
      </c>
      <c r="S249" s="1" t="s">
        <v>32</v>
      </c>
      <c r="T249" s="1" t="s">
        <v>37</v>
      </c>
    </row>
    <row r="250" spans="1:20" ht="25.5">
      <c r="A250">
        <v>247</v>
      </c>
      <c r="B250">
        <v>1</v>
      </c>
      <c r="C250" s="1" t="s">
        <v>488</v>
      </c>
      <c r="D250" s="1" t="s">
        <v>310</v>
      </c>
      <c r="E250" t="s">
        <v>5</v>
      </c>
      <c r="F250" t="s">
        <v>10</v>
      </c>
      <c r="G250">
        <v>41.7</v>
      </c>
      <c r="H250">
        <v>17.5</v>
      </c>
      <c r="I250">
        <v>12.1</v>
      </c>
      <c r="J250" t="s">
        <v>13</v>
      </c>
      <c r="K250" t="s">
        <v>14</v>
      </c>
      <c r="L250" t="s">
        <v>23</v>
      </c>
      <c r="M250" s="3">
        <v>3415230</v>
      </c>
      <c r="N250" s="3">
        <v>81900</v>
      </c>
      <c r="O250" s="3">
        <f t="shared" si="6"/>
        <v>3346.2717058222674</v>
      </c>
      <c r="P250" s="14">
        <f t="shared" si="7"/>
        <v>2266.1995915860075</v>
      </c>
      <c r="Q250" t="s">
        <v>24</v>
      </c>
      <c r="R250" s="1" t="s">
        <v>47</v>
      </c>
      <c r="S250" s="1" t="s">
        <v>48</v>
      </c>
      <c r="T250" s="1" t="s">
        <v>489</v>
      </c>
    </row>
    <row r="251" spans="1:20" ht="25.5">
      <c r="A251">
        <v>248</v>
      </c>
      <c r="B251">
        <v>1</v>
      </c>
      <c r="C251" s="1" t="s">
        <v>287</v>
      </c>
      <c r="D251" s="1" t="s">
        <v>235</v>
      </c>
      <c r="E251" t="s">
        <v>490</v>
      </c>
      <c r="F251" t="s">
        <v>10</v>
      </c>
      <c r="G251">
        <v>43.9</v>
      </c>
      <c r="H251">
        <v>17.7</v>
      </c>
      <c r="I251">
        <v>9.1</v>
      </c>
      <c r="J251" t="s">
        <v>13</v>
      </c>
      <c r="K251" t="s">
        <v>14</v>
      </c>
      <c r="L251" t="s">
        <v>17</v>
      </c>
      <c r="M251" s="3">
        <v>3421000</v>
      </c>
      <c r="N251" s="3">
        <v>77927.10706150343</v>
      </c>
      <c r="O251" s="3">
        <f t="shared" si="6"/>
        <v>3183.9471730951345</v>
      </c>
      <c r="P251" s="14">
        <f t="shared" si="7"/>
        <v>2156.268354044666</v>
      </c>
      <c r="Q251" t="s">
        <v>14</v>
      </c>
      <c r="R251" s="1" t="s">
        <v>26</v>
      </c>
      <c r="S251" s="1" t="s">
        <v>32</v>
      </c>
      <c r="T251" s="1" t="s">
        <v>37</v>
      </c>
    </row>
    <row r="252" spans="1:20" ht="25.5">
      <c r="A252">
        <v>249</v>
      </c>
      <c r="B252">
        <v>1</v>
      </c>
      <c r="C252" s="1" t="s">
        <v>480</v>
      </c>
      <c r="D252" s="1" t="s">
        <v>235</v>
      </c>
      <c r="E252" t="s">
        <v>491</v>
      </c>
      <c r="F252" t="s">
        <v>10</v>
      </c>
      <c r="G252">
        <v>44.2</v>
      </c>
      <c r="H252">
        <v>19.5</v>
      </c>
      <c r="I252">
        <v>13.1</v>
      </c>
      <c r="J252" t="s">
        <v>13</v>
      </c>
      <c r="K252" t="s">
        <v>14</v>
      </c>
      <c r="L252" t="s">
        <v>17</v>
      </c>
      <c r="M252" s="3">
        <v>3421000</v>
      </c>
      <c r="N252" s="3">
        <v>77398.19004524886</v>
      </c>
      <c r="O252" s="3">
        <f t="shared" si="6"/>
        <v>3162.3366719202804</v>
      </c>
      <c r="P252" s="14">
        <f t="shared" si="7"/>
        <v>2141.6330484742266</v>
      </c>
      <c r="Q252" t="s">
        <v>24</v>
      </c>
      <c r="R252" s="1" t="s">
        <v>26</v>
      </c>
      <c r="S252" s="1" t="s">
        <v>32</v>
      </c>
      <c r="T252" s="1" t="s">
        <v>86</v>
      </c>
    </row>
    <row r="253" spans="1:20" ht="25.5">
      <c r="A253">
        <v>250</v>
      </c>
      <c r="B253">
        <v>1</v>
      </c>
      <c r="C253" s="1" t="s">
        <v>480</v>
      </c>
      <c r="D253" s="1" t="s">
        <v>235</v>
      </c>
      <c r="E253" t="s">
        <v>490</v>
      </c>
      <c r="F253" t="s">
        <v>10</v>
      </c>
      <c r="G253">
        <v>43.9</v>
      </c>
      <c r="H253">
        <v>19.3</v>
      </c>
      <c r="I253">
        <v>11.6</v>
      </c>
      <c r="J253" t="s">
        <v>13</v>
      </c>
      <c r="K253" t="s">
        <v>14</v>
      </c>
      <c r="L253" t="s">
        <v>17</v>
      </c>
      <c r="M253" s="3">
        <v>3422000</v>
      </c>
      <c r="N253" s="3">
        <v>77949.8861047836</v>
      </c>
      <c r="O253" s="3">
        <f t="shared" si="6"/>
        <v>3184.8778796642937</v>
      </c>
      <c r="P253" s="14">
        <f t="shared" si="7"/>
        <v>2156.8986575682097</v>
      </c>
      <c r="Q253" t="s">
        <v>24</v>
      </c>
      <c r="R253" s="1" t="s">
        <v>26</v>
      </c>
      <c r="S253" s="1" t="s">
        <v>32</v>
      </c>
      <c r="T253" s="1" t="s">
        <v>86</v>
      </c>
    </row>
    <row r="254" spans="1:20" ht="38.25">
      <c r="A254">
        <v>251</v>
      </c>
      <c r="B254">
        <v>1</v>
      </c>
      <c r="C254" s="1" t="s">
        <v>156</v>
      </c>
      <c r="D254" s="1" t="s">
        <v>235</v>
      </c>
      <c r="E254" t="s">
        <v>44</v>
      </c>
      <c r="F254" t="s">
        <v>10</v>
      </c>
      <c r="G254">
        <v>43.7</v>
      </c>
      <c r="H254">
        <v>19.3</v>
      </c>
      <c r="I254">
        <v>11.2</v>
      </c>
      <c r="J254" t="s">
        <v>13</v>
      </c>
      <c r="K254" t="s">
        <v>14</v>
      </c>
      <c r="L254" t="s">
        <v>23</v>
      </c>
      <c r="M254" s="3">
        <v>3426000</v>
      </c>
      <c r="N254" s="3">
        <v>78398.16933638444</v>
      </c>
      <c r="O254" s="3">
        <f t="shared" si="6"/>
        <v>3203.193844183225</v>
      </c>
      <c r="P254" s="14">
        <f t="shared" si="7"/>
        <v>2169.3028001368143</v>
      </c>
      <c r="Q254" t="s">
        <v>24</v>
      </c>
      <c r="R254" s="1" t="s">
        <v>383</v>
      </c>
      <c r="S254" s="1" t="s">
        <v>384</v>
      </c>
      <c r="T254" s="1" t="s">
        <v>385</v>
      </c>
    </row>
    <row r="255" spans="1:20" ht="38.25">
      <c r="A255">
        <v>252</v>
      </c>
      <c r="B255">
        <v>1</v>
      </c>
      <c r="C255" s="1" t="s">
        <v>126</v>
      </c>
      <c r="D255" s="1" t="s">
        <v>235</v>
      </c>
      <c r="E255" t="s">
        <v>42</v>
      </c>
      <c r="F255" t="s">
        <v>10</v>
      </c>
      <c r="G255">
        <v>43.7</v>
      </c>
      <c r="H255">
        <v>19.3</v>
      </c>
      <c r="I255">
        <v>11.2</v>
      </c>
      <c r="J255" t="s">
        <v>13</v>
      </c>
      <c r="K255" t="s">
        <v>14</v>
      </c>
      <c r="L255" t="s">
        <v>23</v>
      </c>
      <c r="M255" s="3">
        <v>3426000</v>
      </c>
      <c r="N255" s="3">
        <v>78398.16933638444</v>
      </c>
      <c r="O255" s="3">
        <f t="shared" si="6"/>
        <v>3203.193844183225</v>
      </c>
      <c r="P255" s="14">
        <f t="shared" si="7"/>
        <v>2169.3028001368143</v>
      </c>
      <c r="Q255" t="s">
        <v>24</v>
      </c>
      <c r="R255" s="1" t="s">
        <v>383</v>
      </c>
      <c r="S255" s="1" t="s">
        <v>384</v>
      </c>
      <c r="T255" s="1" t="s">
        <v>385</v>
      </c>
    </row>
    <row r="256" spans="1:20" ht="25.5">
      <c r="A256">
        <v>253</v>
      </c>
      <c r="B256">
        <v>1</v>
      </c>
      <c r="C256" s="1" t="s">
        <v>377</v>
      </c>
      <c r="D256" s="1" t="s">
        <v>243</v>
      </c>
      <c r="E256" t="s">
        <v>380</v>
      </c>
      <c r="F256" t="s">
        <v>10</v>
      </c>
      <c r="G256">
        <v>46.5</v>
      </c>
      <c r="H256">
        <v>18.2</v>
      </c>
      <c r="I256">
        <v>12.3</v>
      </c>
      <c r="J256" t="s">
        <v>13</v>
      </c>
      <c r="K256" t="s">
        <v>14</v>
      </c>
      <c r="L256" t="s">
        <v>16</v>
      </c>
      <c r="M256" s="3">
        <v>3432000</v>
      </c>
      <c r="N256" s="3">
        <v>73806.45161290323</v>
      </c>
      <c r="O256" s="3">
        <f t="shared" si="6"/>
        <v>3015.5853570134104</v>
      </c>
      <c r="P256" s="14">
        <f t="shared" si="7"/>
        <v>2042.248479872695</v>
      </c>
      <c r="Q256" t="s">
        <v>24</v>
      </c>
      <c r="R256" s="1" t="s">
        <v>26</v>
      </c>
      <c r="S256" s="1" t="s">
        <v>32</v>
      </c>
      <c r="T256" s="1" t="s">
        <v>37</v>
      </c>
    </row>
    <row r="257" spans="1:20" ht="25.5">
      <c r="A257">
        <v>254</v>
      </c>
      <c r="B257">
        <v>1</v>
      </c>
      <c r="C257" s="1" t="s">
        <v>381</v>
      </c>
      <c r="D257" s="1" t="s">
        <v>247</v>
      </c>
      <c r="E257" t="s">
        <v>380</v>
      </c>
      <c r="F257" t="s">
        <v>10</v>
      </c>
      <c r="G257">
        <v>46.5</v>
      </c>
      <c r="H257">
        <v>18.2</v>
      </c>
      <c r="I257">
        <v>12.3</v>
      </c>
      <c r="J257" t="s">
        <v>13</v>
      </c>
      <c r="K257" t="s">
        <v>14</v>
      </c>
      <c r="L257" t="s">
        <v>16</v>
      </c>
      <c r="M257" s="3">
        <v>3432000</v>
      </c>
      <c r="N257" s="3">
        <v>73806.45161290323</v>
      </c>
      <c r="O257" s="3">
        <f t="shared" si="6"/>
        <v>3015.5853570134104</v>
      </c>
      <c r="P257" s="14">
        <f t="shared" si="7"/>
        <v>2042.248479872695</v>
      </c>
      <c r="Q257" t="s">
        <v>24</v>
      </c>
      <c r="R257" s="1" t="s">
        <v>26</v>
      </c>
      <c r="S257" s="1" t="s">
        <v>32</v>
      </c>
      <c r="T257" s="1" t="s">
        <v>86</v>
      </c>
    </row>
    <row r="258" spans="1:20" ht="25.5">
      <c r="A258">
        <v>255</v>
      </c>
      <c r="B258">
        <v>1</v>
      </c>
      <c r="C258" s="1" t="s">
        <v>313</v>
      </c>
      <c r="D258" s="1" t="s">
        <v>157</v>
      </c>
      <c r="E258" t="s">
        <v>202</v>
      </c>
      <c r="F258" t="s">
        <v>10</v>
      </c>
      <c r="G258">
        <v>46.3</v>
      </c>
      <c r="H258">
        <v>19.6</v>
      </c>
      <c r="I258">
        <v>13</v>
      </c>
      <c r="J258" t="s">
        <v>13</v>
      </c>
      <c r="K258" t="s">
        <v>14</v>
      </c>
      <c r="L258" t="s">
        <v>312</v>
      </c>
      <c r="M258" s="3">
        <v>3434000</v>
      </c>
      <c r="N258" s="3">
        <v>74168.4665226782</v>
      </c>
      <c r="O258" s="3">
        <f t="shared" si="6"/>
        <v>3030.3765688530416</v>
      </c>
      <c r="P258" s="14">
        <f t="shared" si="7"/>
        <v>2052.265549966469</v>
      </c>
      <c r="Q258" t="s">
        <v>24</v>
      </c>
      <c r="R258" s="1" t="s">
        <v>26</v>
      </c>
      <c r="S258" s="1" t="s">
        <v>32</v>
      </c>
      <c r="T258" s="1" t="s">
        <v>86</v>
      </c>
    </row>
    <row r="259" spans="1:20" ht="25.5">
      <c r="A259">
        <v>256</v>
      </c>
      <c r="B259">
        <v>1</v>
      </c>
      <c r="C259" s="1" t="s">
        <v>156</v>
      </c>
      <c r="D259" s="1" t="s">
        <v>157</v>
      </c>
      <c r="E259" t="s">
        <v>2</v>
      </c>
      <c r="F259" t="s">
        <v>10</v>
      </c>
      <c r="G259">
        <v>46.3</v>
      </c>
      <c r="H259">
        <v>21.8</v>
      </c>
      <c r="I259">
        <v>12.5</v>
      </c>
      <c r="J259" t="s">
        <v>13</v>
      </c>
      <c r="K259" t="s">
        <v>14</v>
      </c>
      <c r="L259" t="s">
        <v>19</v>
      </c>
      <c r="M259" s="3">
        <v>3450000</v>
      </c>
      <c r="N259" s="3">
        <v>74514.03887688986</v>
      </c>
      <c r="O259" s="3">
        <f t="shared" si="6"/>
        <v>3044.4959704551525</v>
      </c>
      <c r="P259" s="14">
        <f t="shared" si="7"/>
        <v>2061.827649209178</v>
      </c>
      <c r="Q259" t="s">
        <v>24</v>
      </c>
      <c r="R259" s="1" t="s">
        <v>108</v>
      </c>
      <c r="S259" s="1" t="s">
        <v>142</v>
      </c>
      <c r="T259" s="1" t="s">
        <v>158</v>
      </c>
    </row>
    <row r="260" spans="1:20" ht="38.25">
      <c r="A260">
        <v>257</v>
      </c>
      <c r="B260">
        <v>1</v>
      </c>
      <c r="C260" s="1" t="s">
        <v>156</v>
      </c>
      <c r="D260" s="1" t="s">
        <v>235</v>
      </c>
      <c r="E260" t="s">
        <v>44</v>
      </c>
      <c r="F260" t="s">
        <v>10</v>
      </c>
      <c r="G260">
        <v>42.4</v>
      </c>
      <c r="H260">
        <v>19.4</v>
      </c>
      <c r="I260">
        <v>11.2</v>
      </c>
      <c r="J260" t="s">
        <v>13</v>
      </c>
      <c r="L260" t="s">
        <v>23</v>
      </c>
      <c r="M260" s="3">
        <v>3473000</v>
      </c>
      <c r="N260" s="3">
        <v>81910.37735849057</v>
      </c>
      <c r="O260" s="3">
        <f t="shared" si="6"/>
        <v>3346.6957041262744</v>
      </c>
      <c r="P260" s="14">
        <f t="shared" si="7"/>
        <v>2266.4867364648</v>
      </c>
      <c r="Q260" t="s">
        <v>24</v>
      </c>
      <c r="R260" s="1" t="s">
        <v>383</v>
      </c>
      <c r="S260" s="1" t="s">
        <v>384</v>
      </c>
      <c r="T260" s="1" t="s">
        <v>385</v>
      </c>
    </row>
    <row r="261" spans="1:20" ht="38.25">
      <c r="A261">
        <v>258</v>
      </c>
      <c r="B261">
        <v>1</v>
      </c>
      <c r="C261" s="1" t="s">
        <v>126</v>
      </c>
      <c r="D261" s="1" t="s">
        <v>235</v>
      </c>
      <c r="E261" t="s">
        <v>3</v>
      </c>
      <c r="F261" t="s">
        <v>10</v>
      </c>
      <c r="G261">
        <v>42.4</v>
      </c>
      <c r="H261">
        <v>19.4</v>
      </c>
      <c r="I261">
        <v>11.2</v>
      </c>
      <c r="J261" t="s">
        <v>13</v>
      </c>
      <c r="L261" t="s">
        <v>23</v>
      </c>
      <c r="M261" s="3">
        <v>3473000</v>
      </c>
      <c r="N261" s="3">
        <v>81910.37735849057</v>
      </c>
      <c r="O261" s="3">
        <f aca="true" t="shared" si="8" ref="O261:O324">N261/$U$2</f>
        <v>3346.6957041262744</v>
      </c>
      <c r="P261" s="14">
        <f aca="true" t="shared" si="9" ref="P261:P324">N261/$V$2</f>
        <v>2266.4867364648</v>
      </c>
      <c r="Q261" t="s">
        <v>24</v>
      </c>
      <c r="R261" s="1" t="s">
        <v>383</v>
      </c>
      <c r="S261" s="1" t="s">
        <v>384</v>
      </c>
      <c r="T261" s="1" t="s">
        <v>385</v>
      </c>
    </row>
    <row r="262" spans="1:20" ht="25.5">
      <c r="A262">
        <v>259</v>
      </c>
      <c r="B262">
        <v>1</v>
      </c>
      <c r="C262" s="1" t="s">
        <v>393</v>
      </c>
      <c r="D262" s="1" t="s">
        <v>157</v>
      </c>
      <c r="E262" t="s">
        <v>492</v>
      </c>
      <c r="F262" t="s">
        <v>10</v>
      </c>
      <c r="G262">
        <v>49.4</v>
      </c>
      <c r="H262">
        <v>21.4</v>
      </c>
      <c r="I262">
        <v>12.3</v>
      </c>
      <c r="J262" t="s">
        <v>13</v>
      </c>
      <c r="L262" t="s">
        <v>382</v>
      </c>
      <c r="M262" s="3">
        <v>3474000</v>
      </c>
      <c r="N262" s="3">
        <v>70323.88663967612</v>
      </c>
      <c r="O262" s="3">
        <f t="shared" si="8"/>
        <v>2873.2946533064805</v>
      </c>
      <c r="P262" s="14">
        <f t="shared" si="9"/>
        <v>1945.8847763318036</v>
      </c>
      <c r="Q262" t="s">
        <v>24</v>
      </c>
      <c r="R262" s="1" t="s">
        <v>26</v>
      </c>
      <c r="S262" s="1" t="s">
        <v>32</v>
      </c>
      <c r="T262" s="1" t="s">
        <v>86</v>
      </c>
    </row>
    <row r="263" spans="1:20" ht="25.5">
      <c r="A263">
        <v>260</v>
      </c>
      <c r="B263">
        <v>1</v>
      </c>
      <c r="C263" s="1" t="s">
        <v>493</v>
      </c>
      <c r="D263" s="1" t="s">
        <v>494</v>
      </c>
      <c r="E263" t="s">
        <v>102</v>
      </c>
      <c r="F263" t="s">
        <v>11</v>
      </c>
      <c r="G263">
        <v>45.4</v>
      </c>
      <c r="H263">
        <v>17.5</v>
      </c>
      <c r="I263">
        <v>12.5</v>
      </c>
      <c r="J263" t="s">
        <v>13</v>
      </c>
      <c r="K263" t="s">
        <v>46</v>
      </c>
      <c r="L263" t="s">
        <v>23</v>
      </c>
      <c r="M263" s="3">
        <v>3490000</v>
      </c>
      <c r="N263" s="3">
        <v>76872.24669603525</v>
      </c>
      <c r="O263" s="3">
        <f t="shared" si="8"/>
        <v>3140.8476688880587</v>
      </c>
      <c r="P263" s="14">
        <f t="shared" si="9"/>
        <v>2127.0800252363115</v>
      </c>
      <c r="R263" s="1" t="s">
        <v>25</v>
      </c>
      <c r="S263" s="1" t="s">
        <v>147</v>
      </c>
      <c r="T263" s="1" t="s">
        <v>495</v>
      </c>
    </row>
    <row r="264" spans="1:20" ht="25.5">
      <c r="A264">
        <v>261</v>
      </c>
      <c r="B264">
        <v>1</v>
      </c>
      <c r="C264" s="1" t="s">
        <v>287</v>
      </c>
      <c r="D264" s="1" t="s">
        <v>235</v>
      </c>
      <c r="E264" t="s">
        <v>496</v>
      </c>
      <c r="F264" t="s">
        <v>10</v>
      </c>
      <c r="G264">
        <v>45.7</v>
      </c>
      <c r="H264">
        <v>17.7</v>
      </c>
      <c r="I264">
        <v>9.1</v>
      </c>
      <c r="J264" t="s">
        <v>13</v>
      </c>
      <c r="K264" t="s">
        <v>14</v>
      </c>
      <c r="L264" t="s">
        <v>17</v>
      </c>
      <c r="M264" s="3">
        <v>3490000</v>
      </c>
      <c r="N264" s="3">
        <v>76367.61487964989</v>
      </c>
      <c r="O264" s="3">
        <f t="shared" si="8"/>
        <v>3120.2294128559706</v>
      </c>
      <c r="P264" s="14">
        <f t="shared" si="9"/>
        <v>2113.116699031259</v>
      </c>
      <c r="Q264" t="s">
        <v>14</v>
      </c>
      <c r="R264" s="1" t="s">
        <v>26</v>
      </c>
      <c r="S264" s="1" t="s">
        <v>32</v>
      </c>
      <c r="T264" s="1" t="s">
        <v>37</v>
      </c>
    </row>
    <row r="265" spans="1:20" ht="25.5">
      <c r="A265">
        <v>262</v>
      </c>
      <c r="B265">
        <v>1</v>
      </c>
      <c r="C265" s="1" t="s">
        <v>480</v>
      </c>
      <c r="D265" s="1" t="s">
        <v>235</v>
      </c>
      <c r="E265" t="s">
        <v>496</v>
      </c>
      <c r="F265" t="s">
        <v>10</v>
      </c>
      <c r="G265">
        <v>45.7</v>
      </c>
      <c r="H265">
        <v>17.7</v>
      </c>
      <c r="I265">
        <v>9.1</v>
      </c>
      <c r="J265" t="s">
        <v>13</v>
      </c>
      <c r="K265" t="s">
        <v>14</v>
      </c>
      <c r="L265" t="s">
        <v>17</v>
      </c>
      <c r="M265" s="3">
        <v>3490000</v>
      </c>
      <c r="N265" s="3">
        <v>76367.61487964989</v>
      </c>
      <c r="O265" s="3">
        <f t="shared" si="8"/>
        <v>3120.2294128559706</v>
      </c>
      <c r="P265" s="14">
        <f t="shared" si="9"/>
        <v>2113.116699031259</v>
      </c>
      <c r="Q265" t="s">
        <v>24</v>
      </c>
      <c r="R265" s="1" t="s">
        <v>26</v>
      </c>
      <c r="S265" s="1" t="s">
        <v>32</v>
      </c>
      <c r="T265" s="1" t="s">
        <v>86</v>
      </c>
    </row>
    <row r="266" spans="1:20" ht="25.5">
      <c r="A266">
        <v>263</v>
      </c>
      <c r="B266">
        <v>1</v>
      </c>
      <c r="C266" s="1" t="s">
        <v>497</v>
      </c>
      <c r="D266" s="1" t="s">
        <v>293</v>
      </c>
      <c r="E266" t="s">
        <v>498</v>
      </c>
      <c r="F266" t="s">
        <v>10</v>
      </c>
      <c r="G266">
        <v>45.5</v>
      </c>
      <c r="H266">
        <v>18.2</v>
      </c>
      <c r="I266">
        <v>9.6</v>
      </c>
      <c r="J266" t="s">
        <v>13</v>
      </c>
      <c r="K266" t="s">
        <v>14</v>
      </c>
      <c r="L266" t="s">
        <v>23</v>
      </c>
      <c r="M266" s="3">
        <v>3500000</v>
      </c>
      <c r="N266" s="3">
        <v>76923.07692307692</v>
      </c>
      <c r="O266" s="3">
        <f t="shared" si="8"/>
        <v>3142.9244912390977</v>
      </c>
      <c r="P266" s="14">
        <f t="shared" si="9"/>
        <v>2128.486514122295</v>
      </c>
      <c r="R266" s="1" t="s">
        <v>418</v>
      </c>
      <c r="S266" s="1" t="s">
        <v>419</v>
      </c>
      <c r="T266" s="1" t="s">
        <v>420</v>
      </c>
    </row>
    <row r="267" spans="1:20" ht="25.5">
      <c r="A267">
        <v>264</v>
      </c>
      <c r="B267">
        <v>1</v>
      </c>
      <c r="C267" s="1" t="s">
        <v>128</v>
      </c>
      <c r="D267" s="1" t="s">
        <v>99</v>
      </c>
      <c r="E267" t="s">
        <v>499</v>
      </c>
      <c r="F267" t="s">
        <v>11</v>
      </c>
      <c r="G267">
        <v>44.6</v>
      </c>
      <c r="H267">
        <v>14.7</v>
      </c>
      <c r="I267">
        <v>13</v>
      </c>
      <c r="J267" t="s">
        <v>13</v>
      </c>
      <c r="K267" t="s">
        <v>14</v>
      </c>
      <c r="L267" t="s">
        <v>19</v>
      </c>
      <c r="M267" s="3">
        <v>3500000</v>
      </c>
      <c r="N267" s="3">
        <v>78475.33632286995</v>
      </c>
      <c r="O267" s="3">
        <f t="shared" si="8"/>
        <v>3206.3467343358507</v>
      </c>
      <c r="P267" s="14">
        <f t="shared" si="9"/>
        <v>2171.4380357077225</v>
      </c>
      <c r="R267" s="1" t="s">
        <v>129</v>
      </c>
      <c r="S267" s="1" t="s">
        <v>85</v>
      </c>
      <c r="T267" s="1" t="s">
        <v>500</v>
      </c>
    </row>
    <row r="268" spans="1:20" ht="25.5">
      <c r="A268">
        <v>265</v>
      </c>
      <c r="B268">
        <v>1</v>
      </c>
      <c r="C268" s="1" t="s">
        <v>313</v>
      </c>
      <c r="D268" s="1" t="s">
        <v>157</v>
      </c>
      <c r="E268" t="s">
        <v>501</v>
      </c>
      <c r="F268" t="s">
        <v>10</v>
      </c>
      <c r="G268">
        <v>45.5</v>
      </c>
      <c r="H268">
        <v>19.6</v>
      </c>
      <c r="I268">
        <v>13</v>
      </c>
      <c r="J268" t="s">
        <v>13</v>
      </c>
      <c r="K268" t="s">
        <v>14</v>
      </c>
      <c r="L268" t="s">
        <v>312</v>
      </c>
      <c r="M268" s="3">
        <v>3519000</v>
      </c>
      <c r="N268" s="3">
        <v>77340.65934065935</v>
      </c>
      <c r="O268" s="3">
        <f t="shared" si="8"/>
        <v>3159.9860813343957</v>
      </c>
      <c r="P268" s="14">
        <f t="shared" si="9"/>
        <v>2140.041155198959</v>
      </c>
      <c r="Q268" t="s">
        <v>24</v>
      </c>
      <c r="R268" s="1" t="s">
        <v>26</v>
      </c>
      <c r="S268" s="1" t="s">
        <v>32</v>
      </c>
      <c r="T268" s="1" t="s">
        <v>86</v>
      </c>
    </row>
    <row r="269" spans="1:20" ht="38.25">
      <c r="A269">
        <v>266</v>
      </c>
      <c r="B269">
        <v>1</v>
      </c>
      <c r="C269" s="1" t="s">
        <v>156</v>
      </c>
      <c r="D269" s="1" t="s">
        <v>235</v>
      </c>
      <c r="E269" t="s">
        <v>44</v>
      </c>
      <c r="F269" t="s">
        <v>10</v>
      </c>
      <c r="G269">
        <v>41.5</v>
      </c>
      <c r="H269">
        <v>17.4</v>
      </c>
      <c r="I269">
        <v>12</v>
      </c>
      <c r="J269" t="s">
        <v>13</v>
      </c>
      <c r="L269" t="s">
        <v>23</v>
      </c>
      <c r="M269" s="3">
        <v>3530000</v>
      </c>
      <c r="N269" s="3">
        <v>85060.24096385542</v>
      </c>
      <c r="O269" s="3">
        <f t="shared" si="8"/>
        <v>3475.392889228005</v>
      </c>
      <c r="P269" s="14">
        <f t="shared" si="9"/>
        <v>2353.644485134268</v>
      </c>
      <c r="Q269" t="s">
        <v>24</v>
      </c>
      <c r="R269" s="1" t="s">
        <v>383</v>
      </c>
      <c r="S269" s="1" t="s">
        <v>384</v>
      </c>
      <c r="T269" s="1" t="s">
        <v>385</v>
      </c>
    </row>
    <row r="270" spans="1:20" ht="38.25">
      <c r="A270">
        <v>267</v>
      </c>
      <c r="B270">
        <v>1</v>
      </c>
      <c r="C270" s="1" t="s">
        <v>126</v>
      </c>
      <c r="D270" s="1" t="s">
        <v>235</v>
      </c>
      <c r="E270" t="s">
        <v>6</v>
      </c>
      <c r="F270" t="s">
        <v>10</v>
      </c>
      <c r="G270">
        <v>41.5</v>
      </c>
      <c r="H270">
        <v>17.5</v>
      </c>
      <c r="I270">
        <v>12.1</v>
      </c>
      <c r="J270" t="s">
        <v>13</v>
      </c>
      <c r="L270" t="s">
        <v>23</v>
      </c>
      <c r="M270" s="3">
        <v>3530000</v>
      </c>
      <c r="N270" s="3">
        <v>85060.24096385542</v>
      </c>
      <c r="O270" s="3">
        <f t="shared" si="8"/>
        <v>3475.392889228005</v>
      </c>
      <c r="P270" s="14">
        <f t="shared" si="9"/>
        <v>2353.644485134268</v>
      </c>
      <c r="Q270" t="s">
        <v>24</v>
      </c>
      <c r="R270" s="1" t="s">
        <v>383</v>
      </c>
      <c r="S270" s="1" t="s">
        <v>384</v>
      </c>
      <c r="T270" s="1" t="s">
        <v>385</v>
      </c>
    </row>
    <row r="271" spans="1:20" ht="25.5">
      <c r="A271">
        <v>268</v>
      </c>
      <c r="B271">
        <v>1</v>
      </c>
      <c r="C271" s="1" t="s">
        <v>313</v>
      </c>
      <c r="D271" s="1" t="s">
        <v>157</v>
      </c>
      <c r="E271" t="s">
        <v>502</v>
      </c>
      <c r="F271" t="s">
        <v>10</v>
      </c>
      <c r="G271">
        <v>45.5</v>
      </c>
      <c r="H271">
        <v>19.6</v>
      </c>
      <c r="I271">
        <v>13</v>
      </c>
      <c r="J271" t="s">
        <v>13</v>
      </c>
      <c r="K271" t="s">
        <v>14</v>
      </c>
      <c r="L271" t="s">
        <v>312</v>
      </c>
      <c r="M271" s="3">
        <v>3547000</v>
      </c>
      <c r="N271" s="3">
        <v>77956.04395604396</v>
      </c>
      <c r="O271" s="3">
        <f t="shared" si="8"/>
        <v>3185.1294772643087</v>
      </c>
      <c r="P271" s="14">
        <f t="shared" si="9"/>
        <v>2157.0690473119375</v>
      </c>
      <c r="Q271" t="s">
        <v>24</v>
      </c>
      <c r="R271" s="1" t="s">
        <v>26</v>
      </c>
      <c r="S271" s="1" t="s">
        <v>32</v>
      </c>
      <c r="T271" s="1" t="s">
        <v>86</v>
      </c>
    </row>
    <row r="272" spans="1:20" ht="25.5">
      <c r="A272">
        <v>269</v>
      </c>
      <c r="B272">
        <v>1</v>
      </c>
      <c r="C272" s="1" t="s">
        <v>313</v>
      </c>
      <c r="D272" s="1" t="s">
        <v>157</v>
      </c>
      <c r="E272" t="s">
        <v>503</v>
      </c>
      <c r="F272" t="s">
        <v>10</v>
      </c>
      <c r="G272">
        <v>45.7</v>
      </c>
      <c r="H272">
        <v>19.6</v>
      </c>
      <c r="I272">
        <v>13</v>
      </c>
      <c r="J272" t="s">
        <v>13</v>
      </c>
      <c r="K272" t="s">
        <v>14</v>
      </c>
      <c r="L272" t="s">
        <v>312</v>
      </c>
      <c r="M272" s="3">
        <v>3564000</v>
      </c>
      <c r="N272" s="3">
        <v>77986.87089715536</v>
      </c>
      <c r="O272" s="3">
        <f t="shared" si="8"/>
        <v>3186.3890049910256</v>
      </c>
      <c r="P272" s="14">
        <f t="shared" si="9"/>
        <v>2157.9220387814917</v>
      </c>
      <c r="Q272" t="s">
        <v>24</v>
      </c>
      <c r="R272" s="1" t="s">
        <v>26</v>
      </c>
      <c r="S272" s="1" t="s">
        <v>32</v>
      </c>
      <c r="T272" s="1" t="s">
        <v>86</v>
      </c>
    </row>
    <row r="273" spans="1:20" ht="25.5">
      <c r="A273">
        <v>270</v>
      </c>
      <c r="B273">
        <v>1</v>
      </c>
      <c r="C273" s="1" t="s">
        <v>313</v>
      </c>
      <c r="D273" s="1" t="s">
        <v>157</v>
      </c>
      <c r="E273" t="s">
        <v>504</v>
      </c>
      <c r="F273" t="s">
        <v>10</v>
      </c>
      <c r="G273">
        <v>45.7</v>
      </c>
      <c r="H273">
        <v>19.6</v>
      </c>
      <c r="I273">
        <v>13</v>
      </c>
      <c r="J273" t="s">
        <v>13</v>
      </c>
      <c r="K273" t="s">
        <v>14</v>
      </c>
      <c r="L273" t="s">
        <v>312</v>
      </c>
      <c r="M273" s="3">
        <v>3564000</v>
      </c>
      <c r="N273" s="3">
        <v>77986.87089715536</v>
      </c>
      <c r="O273" s="3">
        <f t="shared" si="8"/>
        <v>3186.3890049910256</v>
      </c>
      <c r="P273" s="14">
        <f t="shared" si="9"/>
        <v>2157.9220387814917</v>
      </c>
      <c r="Q273" t="s">
        <v>24</v>
      </c>
      <c r="R273" s="1" t="s">
        <v>26</v>
      </c>
      <c r="S273" s="1" t="s">
        <v>32</v>
      </c>
      <c r="T273" s="1" t="s">
        <v>36</v>
      </c>
    </row>
    <row r="274" spans="1:20" ht="25.5">
      <c r="A274">
        <v>271</v>
      </c>
      <c r="B274">
        <v>1</v>
      </c>
      <c r="C274" s="1" t="s">
        <v>313</v>
      </c>
      <c r="D274" s="1" t="s">
        <v>157</v>
      </c>
      <c r="E274" t="s">
        <v>505</v>
      </c>
      <c r="F274" t="s">
        <v>10</v>
      </c>
      <c r="G274">
        <v>45.8</v>
      </c>
      <c r="H274">
        <v>19.6</v>
      </c>
      <c r="I274">
        <v>13</v>
      </c>
      <c r="J274" t="s">
        <v>13</v>
      </c>
      <c r="K274" t="s">
        <v>14</v>
      </c>
      <c r="L274" t="s">
        <v>312</v>
      </c>
      <c r="M274" s="3">
        <v>3568000</v>
      </c>
      <c r="N274" s="3">
        <v>77903.93013100437</v>
      </c>
      <c r="O274" s="3">
        <f t="shared" si="8"/>
        <v>3183.0002096426706</v>
      </c>
      <c r="P274" s="14">
        <f t="shared" si="9"/>
        <v>2155.627040852588</v>
      </c>
      <c r="Q274" t="s">
        <v>24</v>
      </c>
      <c r="R274" s="1" t="s">
        <v>26</v>
      </c>
      <c r="S274" s="1" t="s">
        <v>32</v>
      </c>
      <c r="T274" s="1" t="s">
        <v>86</v>
      </c>
    </row>
    <row r="275" spans="1:20" ht="25.5">
      <c r="A275">
        <v>272</v>
      </c>
      <c r="B275">
        <v>1</v>
      </c>
      <c r="C275" s="1" t="s">
        <v>393</v>
      </c>
      <c r="D275" s="1" t="s">
        <v>157</v>
      </c>
      <c r="E275" t="s">
        <v>506</v>
      </c>
      <c r="F275" t="s">
        <v>10</v>
      </c>
      <c r="G275">
        <v>54.9</v>
      </c>
      <c r="H275">
        <v>22.3</v>
      </c>
      <c r="I275">
        <v>11.2</v>
      </c>
      <c r="J275" t="s">
        <v>13</v>
      </c>
      <c r="K275" t="s">
        <v>14</v>
      </c>
      <c r="L275" t="s">
        <v>17</v>
      </c>
      <c r="M275" s="3">
        <v>3571000</v>
      </c>
      <c r="N275" s="3">
        <v>65045.53734061931</v>
      </c>
      <c r="O275" s="3">
        <f t="shared" si="8"/>
        <v>2657.631760597316</v>
      </c>
      <c r="P275" s="14">
        <f t="shared" si="9"/>
        <v>1799.8311374335028</v>
      </c>
      <c r="Q275" t="s">
        <v>24</v>
      </c>
      <c r="R275" s="1" t="s">
        <v>26</v>
      </c>
      <c r="S275" s="1" t="s">
        <v>32</v>
      </c>
      <c r="T275" s="1" t="s">
        <v>86</v>
      </c>
    </row>
    <row r="276" spans="1:20" ht="25.5">
      <c r="A276">
        <v>273</v>
      </c>
      <c r="B276">
        <v>1</v>
      </c>
      <c r="C276" s="1" t="s">
        <v>119</v>
      </c>
      <c r="D276" s="1" t="s">
        <v>310</v>
      </c>
      <c r="E276" t="s">
        <v>506</v>
      </c>
      <c r="F276" t="s">
        <v>10</v>
      </c>
      <c r="G276">
        <v>54.9</v>
      </c>
      <c r="H276">
        <v>22.3</v>
      </c>
      <c r="I276">
        <v>11.2</v>
      </c>
      <c r="J276" t="s">
        <v>13</v>
      </c>
      <c r="K276" t="s">
        <v>14</v>
      </c>
      <c r="L276" t="s">
        <v>17</v>
      </c>
      <c r="M276" s="3">
        <v>3571000</v>
      </c>
      <c r="N276" s="3">
        <v>65045.53734061931</v>
      </c>
      <c r="O276" s="3">
        <f t="shared" si="8"/>
        <v>2657.631760597316</v>
      </c>
      <c r="P276" s="14">
        <f t="shared" si="9"/>
        <v>1799.8311374335028</v>
      </c>
      <c r="Q276" t="s">
        <v>14</v>
      </c>
      <c r="R276" s="1" t="s">
        <v>26</v>
      </c>
      <c r="S276" s="1" t="s">
        <v>32</v>
      </c>
      <c r="T276" s="1" t="s">
        <v>37</v>
      </c>
    </row>
    <row r="277" spans="1:20" ht="25.5">
      <c r="A277">
        <v>274</v>
      </c>
      <c r="B277">
        <v>1</v>
      </c>
      <c r="C277" s="1" t="s">
        <v>126</v>
      </c>
      <c r="D277" s="1" t="s">
        <v>310</v>
      </c>
      <c r="E277" t="s">
        <v>187</v>
      </c>
      <c r="F277" t="s">
        <v>10</v>
      </c>
      <c r="G277">
        <v>45.1</v>
      </c>
      <c r="H277">
        <v>16.9</v>
      </c>
      <c r="I277">
        <v>9.8</v>
      </c>
      <c r="J277" t="s">
        <v>13</v>
      </c>
      <c r="K277" t="s">
        <v>14</v>
      </c>
      <c r="L277" t="s">
        <v>19</v>
      </c>
      <c r="M277" s="3">
        <v>3580000</v>
      </c>
      <c r="N277" s="3">
        <v>79379.15742793791</v>
      </c>
      <c r="O277" s="3">
        <f t="shared" si="8"/>
        <v>3243.2750736644703</v>
      </c>
      <c r="P277" s="14">
        <f t="shared" si="9"/>
        <v>2196.447059140834</v>
      </c>
      <c r="R277" s="1" t="s">
        <v>507</v>
      </c>
      <c r="S277" s="1" t="s">
        <v>508</v>
      </c>
      <c r="T277" s="1" t="s">
        <v>509</v>
      </c>
    </row>
    <row r="278" spans="1:20" ht="25.5">
      <c r="A278">
        <v>275</v>
      </c>
      <c r="B278">
        <v>1</v>
      </c>
      <c r="C278" s="1" t="s">
        <v>214</v>
      </c>
      <c r="D278" s="1" t="s">
        <v>243</v>
      </c>
      <c r="E278" t="s">
        <v>421</v>
      </c>
      <c r="F278" t="s">
        <v>10</v>
      </c>
      <c r="G278">
        <v>46.5</v>
      </c>
      <c r="H278">
        <v>18.2</v>
      </c>
      <c r="I278">
        <v>12.3</v>
      </c>
      <c r="J278" t="s">
        <v>13</v>
      </c>
      <c r="K278" t="s">
        <v>14</v>
      </c>
      <c r="L278" t="s">
        <v>16</v>
      </c>
      <c r="M278" s="3">
        <v>3580500</v>
      </c>
      <c r="N278" s="3">
        <v>77000</v>
      </c>
      <c r="O278" s="3">
        <f t="shared" si="8"/>
        <v>3146.067415730337</v>
      </c>
      <c r="P278" s="14">
        <f t="shared" si="9"/>
        <v>2130.6150006364173</v>
      </c>
      <c r="Q278" t="s">
        <v>24</v>
      </c>
      <c r="R278" s="1" t="s">
        <v>30</v>
      </c>
      <c r="S278" s="1" t="s">
        <v>34</v>
      </c>
      <c r="T278" s="1" t="s">
        <v>38</v>
      </c>
    </row>
    <row r="279" spans="1:20" ht="25.5">
      <c r="A279">
        <v>276</v>
      </c>
      <c r="B279">
        <v>1</v>
      </c>
      <c r="C279" s="1" t="s">
        <v>442</v>
      </c>
      <c r="D279" s="1" t="s">
        <v>443</v>
      </c>
      <c r="E279" t="s">
        <v>125</v>
      </c>
      <c r="F279" t="s">
        <v>10</v>
      </c>
      <c r="G279">
        <v>39.2</v>
      </c>
      <c r="H279">
        <v>19.7</v>
      </c>
      <c r="I279">
        <v>9</v>
      </c>
      <c r="J279" t="s">
        <v>13</v>
      </c>
      <c r="K279" t="s">
        <v>14</v>
      </c>
      <c r="L279" t="s">
        <v>19</v>
      </c>
      <c r="M279" s="3">
        <v>3594000</v>
      </c>
      <c r="N279" s="3">
        <v>91683.67346938775</v>
      </c>
      <c r="O279" s="3">
        <f t="shared" si="8"/>
        <v>3746.013216318192</v>
      </c>
      <c r="P279" s="14">
        <f t="shared" si="9"/>
        <v>2536.9170130821904</v>
      </c>
      <c r="Q279" t="s">
        <v>14</v>
      </c>
      <c r="R279" s="1" t="s">
        <v>26</v>
      </c>
      <c r="S279" s="1" t="s">
        <v>32</v>
      </c>
      <c r="T279" s="1" t="s">
        <v>37</v>
      </c>
    </row>
    <row r="280" spans="1:20" ht="25.5">
      <c r="A280">
        <v>277</v>
      </c>
      <c r="B280">
        <v>1</v>
      </c>
      <c r="C280" s="1" t="s">
        <v>446</v>
      </c>
      <c r="D280" s="1" t="s">
        <v>447</v>
      </c>
      <c r="E280" t="s">
        <v>125</v>
      </c>
      <c r="F280" t="s">
        <v>10</v>
      </c>
      <c r="G280">
        <v>39.2</v>
      </c>
      <c r="H280">
        <v>19.7</v>
      </c>
      <c r="I280">
        <v>9</v>
      </c>
      <c r="J280" t="s">
        <v>13</v>
      </c>
      <c r="K280" t="s">
        <v>14</v>
      </c>
      <c r="L280" t="s">
        <v>19</v>
      </c>
      <c r="M280" s="3">
        <v>3594000</v>
      </c>
      <c r="N280" s="3">
        <v>91683.67346938775</v>
      </c>
      <c r="O280" s="3">
        <f t="shared" si="8"/>
        <v>3746.013216318192</v>
      </c>
      <c r="P280" s="14">
        <f t="shared" si="9"/>
        <v>2536.9170130821904</v>
      </c>
      <c r="Q280" t="s">
        <v>24</v>
      </c>
      <c r="R280" s="1" t="s">
        <v>26</v>
      </c>
      <c r="S280" s="1" t="s">
        <v>32</v>
      </c>
      <c r="T280" s="1" t="s">
        <v>86</v>
      </c>
    </row>
    <row r="281" spans="1:20" ht="25.5">
      <c r="A281">
        <v>278</v>
      </c>
      <c r="B281">
        <v>1</v>
      </c>
      <c r="C281" s="1" t="s">
        <v>269</v>
      </c>
      <c r="D281" s="1" t="s">
        <v>510</v>
      </c>
      <c r="E281" t="s">
        <v>41</v>
      </c>
      <c r="F281" t="s">
        <v>10</v>
      </c>
      <c r="G281">
        <v>45</v>
      </c>
      <c r="H281">
        <v>17</v>
      </c>
      <c r="I281">
        <v>10</v>
      </c>
      <c r="J281" t="s">
        <v>13</v>
      </c>
      <c r="K281" t="s">
        <v>14</v>
      </c>
      <c r="L281" t="s">
        <v>21</v>
      </c>
      <c r="M281" s="3">
        <v>3600000</v>
      </c>
      <c r="N281" s="3">
        <v>80000</v>
      </c>
      <c r="O281" s="3">
        <f t="shared" si="8"/>
        <v>3268.641470888662</v>
      </c>
      <c r="P281" s="14">
        <f t="shared" si="9"/>
        <v>2213.625974687187</v>
      </c>
      <c r="R281" s="1" t="s">
        <v>511</v>
      </c>
      <c r="S281" s="1" t="s">
        <v>512</v>
      </c>
      <c r="T281" s="1" t="s">
        <v>513</v>
      </c>
    </row>
    <row r="282" spans="1:20" ht="25.5">
      <c r="A282">
        <v>279</v>
      </c>
      <c r="B282">
        <v>1</v>
      </c>
      <c r="C282" s="1" t="s">
        <v>313</v>
      </c>
      <c r="D282" s="1" t="s">
        <v>157</v>
      </c>
      <c r="E282" t="s">
        <v>514</v>
      </c>
      <c r="F282" t="s">
        <v>10</v>
      </c>
      <c r="G282">
        <v>45.7</v>
      </c>
      <c r="H282">
        <v>19.6</v>
      </c>
      <c r="I282">
        <v>13</v>
      </c>
      <c r="J282" t="s">
        <v>13</v>
      </c>
      <c r="K282" t="s">
        <v>14</v>
      </c>
      <c r="L282" t="s">
        <v>312</v>
      </c>
      <c r="M282" s="3">
        <v>3636000</v>
      </c>
      <c r="N282" s="3">
        <v>79562.36323851203</v>
      </c>
      <c r="O282" s="3">
        <f t="shared" si="8"/>
        <v>3250.760500041349</v>
      </c>
      <c r="P282" s="14">
        <f t="shared" si="9"/>
        <v>2201.51642340334</v>
      </c>
      <c r="Q282" t="s">
        <v>24</v>
      </c>
      <c r="R282" s="1" t="s">
        <v>26</v>
      </c>
      <c r="S282" s="1" t="s">
        <v>32</v>
      </c>
      <c r="T282" s="1" t="s">
        <v>86</v>
      </c>
    </row>
    <row r="283" spans="1:20" ht="25.5">
      <c r="A283">
        <v>280</v>
      </c>
      <c r="B283">
        <v>1</v>
      </c>
      <c r="C283" s="1" t="s">
        <v>515</v>
      </c>
      <c r="D283" s="1" t="s">
        <v>443</v>
      </c>
      <c r="E283" t="s">
        <v>516</v>
      </c>
      <c r="F283" t="s">
        <v>10</v>
      </c>
      <c r="G283">
        <v>46.5</v>
      </c>
      <c r="H283">
        <v>26</v>
      </c>
      <c r="I283">
        <v>10</v>
      </c>
      <c r="J283" t="s">
        <v>13</v>
      </c>
      <c r="K283" t="s">
        <v>14</v>
      </c>
      <c r="L283" t="s">
        <v>23</v>
      </c>
      <c r="M283" s="3">
        <v>3640000</v>
      </c>
      <c r="N283" s="3">
        <v>78279.56989247311</v>
      </c>
      <c r="O283" s="3">
        <f t="shared" si="8"/>
        <v>3198.348105923314</v>
      </c>
      <c r="P283" s="14">
        <f t="shared" si="9"/>
        <v>2166.0211150164946</v>
      </c>
      <c r="R283" s="1" t="s">
        <v>25</v>
      </c>
      <c r="S283" s="1" t="s">
        <v>134</v>
      </c>
      <c r="T283" s="1" t="s">
        <v>135</v>
      </c>
    </row>
    <row r="284" spans="1:20" ht="25.5">
      <c r="A284">
        <v>281</v>
      </c>
      <c r="B284">
        <v>1</v>
      </c>
      <c r="C284" s="1" t="s">
        <v>313</v>
      </c>
      <c r="D284" s="1" t="s">
        <v>157</v>
      </c>
      <c r="E284" t="s">
        <v>314</v>
      </c>
      <c r="F284" t="s">
        <v>10</v>
      </c>
      <c r="G284">
        <v>45.8</v>
      </c>
      <c r="H284">
        <v>19.6</v>
      </c>
      <c r="I284">
        <v>13</v>
      </c>
      <c r="J284" t="s">
        <v>13</v>
      </c>
      <c r="K284" t="s">
        <v>14</v>
      </c>
      <c r="L284" t="s">
        <v>312</v>
      </c>
      <c r="M284" s="3">
        <v>3640000</v>
      </c>
      <c r="N284" s="3">
        <v>79475.98253275109</v>
      </c>
      <c r="O284" s="3">
        <f t="shared" si="8"/>
        <v>3247.231155577164</v>
      </c>
      <c r="P284" s="14">
        <f t="shared" si="9"/>
        <v>2199.1262412285373</v>
      </c>
      <c r="Q284" t="s">
        <v>24</v>
      </c>
      <c r="R284" s="1" t="s">
        <v>26</v>
      </c>
      <c r="S284" s="1" t="s">
        <v>32</v>
      </c>
      <c r="T284" s="1" t="s">
        <v>86</v>
      </c>
    </row>
    <row r="285" spans="1:20" ht="25.5">
      <c r="A285">
        <v>282</v>
      </c>
      <c r="B285">
        <v>1</v>
      </c>
      <c r="C285" s="1" t="s">
        <v>313</v>
      </c>
      <c r="D285" s="1" t="s">
        <v>157</v>
      </c>
      <c r="E285" t="s">
        <v>517</v>
      </c>
      <c r="F285" t="s">
        <v>10</v>
      </c>
      <c r="G285">
        <v>40.5</v>
      </c>
      <c r="H285">
        <v>20.5</v>
      </c>
      <c r="I285">
        <v>10.9</v>
      </c>
      <c r="J285" t="s">
        <v>13</v>
      </c>
      <c r="K285" t="s">
        <v>46</v>
      </c>
      <c r="L285" t="s">
        <v>312</v>
      </c>
      <c r="M285" s="3">
        <v>3649000</v>
      </c>
      <c r="N285" s="3">
        <v>90098.76543209876</v>
      </c>
      <c r="O285" s="3">
        <f t="shared" si="8"/>
        <v>3681.257014590348</v>
      </c>
      <c r="P285" s="14">
        <f t="shared" si="9"/>
        <v>2493.062093096773</v>
      </c>
      <c r="Q285" t="s">
        <v>24</v>
      </c>
      <c r="R285" s="1" t="s">
        <v>26</v>
      </c>
      <c r="S285" s="1" t="s">
        <v>32</v>
      </c>
      <c r="T285" s="1" t="s">
        <v>86</v>
      </c>
    </row>
    <row r="286" spans="1:20" ht="25.5">
      <c r="A286">
        <v>283</v>
      </c>
      <c r="B286">
        <v>1</v>
      </c>
      <c r="C286" s="1" t="s">
        <v>313</v>
      </c>
      <c r="D286" s="1" t="s">
        <v>157</v>
      </c>
      <c r="E286" t="s">
        <v>517</v>
      </c>
      <c r="F286" t="s">
        <v>10</v>
      </c>
      <c r="G286">
        <v>40.2</v>
      </c>
      <c r="H286">
        <v>21.1</v>
      </c>
      <c r="I286">
        <v>10</v>
      </c>
      <c r="J286" t="s">
        <v>13</v>
      </c>
      <c r="K286" t="s">
        <v>46</v>
      </c>
      <c r="L286" t="s">
        <v>312</v>
      </c>
      <c r="M286" s="3">
        <v>3655000</v>
      </c>
      <c r="N286" s="3">
        <v>90920.39800995024</v>
      </c>
      <c r="O286" s="3">
        <f t="shared" si="8"/>
        <v>3714.827293562829</v>
      </c>
      <c r="P286" s="14">
        <f t="shared" si="9"/>
        <v>2515.796933296538</v>
      </c>
      <c r="Q286" t="s">
        <v>24</v>
      </c>
      <c r="R286" s="1" t="s">
        <v>26</v>
      </c>
      <c r="S286" s="1" t="s">
        <v>32</v>
      </c>
      <c r="T286" s="1" t="s">
        <v>86</v>
      </c>
    </row>
    <row r="287" spans="1:20" ht="25.5">
      <c r="A287">
        <v>284</v>
      </c>
      <c r="B287">
        <v>1</v>
      </c>
      <c r="C287" s="1" t="s">
        <v>313</v>
      </c>
      <c r="D287" s="1" t="s">
        <v>157</v>
      </c>
      <c r="E287" t="s">
        <v>451</v>
      </c>
      <c r="F287" t="s">
        <v>10</v>
      </c>
      <c r="G287">
        <v>40.8</v>
      </c>
      <c r="H287">
        <v>21.1</v>
      </c>
      <c r="I287">
        <v>10.3</v>
      </c>
      <c r="J287" t="s">
        <v>13</v>
      </c>
      <c r="K287" t="s">
        <v>46</v>
      </c>
      <c r="L287" t="s">
        <v>312</v>
      </c>
      <c r="M287" s="3">
        <v>3656000</v>
      </c>
      <c r="N287" s="3">
        <v>89607.84313725491</v>
      </c>
      <c r="O287" s="3">
        <f t="shared" si="8"/>
        <v>3661.198902441467</v>
      </c>
      <c r="P287" s="14">
        <f t="shared" si="9"/>
        <v>2479.4781138040307</v>
      </c>
      <c r="Q287" t="s">
        <v>24</v>
      </c>
      <c r="R287" s="1" t="s">
        <v>26</v>
      </c>
      <c r="S287" s="1" t="s">
        <v>32</v>
      </c>
      <c r="T287" s="1" t="s">
        <v>86</v>
      </c>
    </row>
    <row r="288" spans="1:20" ht="25.5">
      <c r="A288">
        <v>285</v>
      </c>
      <c r="B288">
        <v>1</v>
      </c>
      <c r="C288" s="1" t="s">
        <v>313</v>
      </c>
      <c r="D288" s="1" t="s">
        <v>157</v>
      </c>
      <c r="E288" t="s">
        <v>452</v>
      </c>
      <c r="F288" t="s">
        <v>10</v>
      </c>
      <c r="G288">
        <v>40.8</v>
      </c>
      <c r="H288">
        <v>21.1</v>
      </c>
      <c r="I288">
        <v>10.3</v>
      </c>
      <c r="J288" t="s">
        <v>13</v>
      </c>
      <c r="K288" t="s">
        <v>46</v>
      </c>
      <c r="L288" t="s">
        <v>312</v>
      </c>
      <c r="M288" s="3">
        <v>3656000</v>
      </c>
      <c r="N288" s="3">
        <v>89607.84313725491</v>
      </c>
      <c r="O288" s="3">
        <f t="shared" si="8"/>
        <v>3661.198902441467</v>
      </c>
      <c r="P288" s="14">
        <f t="shared" si="9"/>
        <v>2479.4781138040307</v>
      </c>
      <c r="Q288" t="s">
        <v>24</v>
      </c>
      <c r="R288" s="1" t="s">
        <v>26</v>
      </c>
      <c r="S288" s="1" t="s">
        <v>32</v>
      </c>
      <c r="T288" s="1" t="s">
        <v>36</v>
      </c>
    </row>
    <row r="289" spans="1:20" ht="25.5">
      <c r="A289">
        <v>286</v>
      </c>
      <c r="B289">
        <v>1</v>
      </c>
      <c r="C289" s="1" t="s">
        <v>313</v>
      </c>
      <c r="D289" s="1" t="s">
        <v>157</v>
      </c>
      <c r="E289" t="s">
        <v>453</v>
      </c>
      <c r="F289" t="s">
        <v>10</v>
      </c>
      <c r="G289">
        <v>41</v>
      </c>
      <c r="H289">
        <v>20.5</v>
      </c>
      <c r="I289">
        <v>11.1</v>
      </c>
      <c r="J289" t="s">
        <v>13</v>
      </c>
      <c r="K289" t="s">
        <v>46</v>
      </c>
      <c r="L289" t="s">
        <v>312</v>
      </c>
      <c r="M289" s="3">
        <v>3674000</v>
      </c>
      <c r="N289" s="3">
        <v>89609.75609756098</v>
      </c>
      <c r="O289" s="3">
        <f t="shared" si="8"/>
        <v>3661.277062208824</v>
      </c>
      <c r="P289" s="14">
        <f t="shared" si="9"/>
        <v>2479.5310460368064</v>
      </c>
      <c r="Q289" t="s">
        <v>24</v>
      </c>
      <c r="R289" s="1" t="s">
        <v>26</v>
      </c>
      <c r="S289" s="1" t="s">
        <v>32</v>
      </c>
      <c r="T289" s="1" t="s">
        <v>86</v>
      </c>
    </row>
    <row r="290" spans="1:20" ht="25.5">
      <c r="A290">
        <v>287</v>
      </c>
      <c r="B290">
        <v>1</v>
      </c>
      <c r="C290" s="1" t="s">
        <v>313</v>
      </c>
      <c r="D290" s="1" t="s">
        <v>157</v>
      </c>
      <c r="E290" t="s">
        <v>451</v>
      </c>
      <c r="F290" t="s">
        <v>10</v>
      </c>
      <c r="G290">
        <v>41</v>
      </c>
      <c r="H290">
        <v>20.5</v>
      </c>
      <c r="I290">
        <v>11.1</v>
      </c>
      <c r="J290" t="s">
        <v>13</v>
      </c>
      <c r="K290" t="s">
        <v>46</v>
      </c>
      <c r="L290" t="s">
        <v>312</v>
      </c>
      <c r="M290" s="3">
        <v>3678000</v>
      </c>
      <c r="N290" s="3">
        <v>89707.31707317074</v>
      </c>
      <c r="O290" s="3">
        <f t="shared" si="8"/>
        <v>3665.263210344054</v>
      </c>
      <c r="P290" s="14">
        <f t="shared" si="9"/>
        <v>2482.2305899083763</v>
      </c>
      <c r="Q290" t="s">
        <v>24</v>
      </c>
      <c r="R290" s="1" t="s">
        <v>26</v>
      </c>
      <c r="S290" s="1" t="s">
        <v>32</v>
      </c>
      <c r="T290" s="1" t="s">
        <v>86</v>
      </c>
    </row>
    <row r="291" spans="1:20" ht="25.5">
      <c r="A291">
        <v>288</v>
      </c>
      <c r="B291">
        <v>1</v>
      </c>
      <c r="C291" s="1" t="s">
        <v>313</v>
      </c>
      <c r="D291" s="1" t="s">
        <v>157</v>
      </c>
      <c r="E291" t="s">
        <v>452</v>
      </c>
      <c r="F291" t="s">
        <v>10</v>
      </c>
      <c r="G291">
        <v>41</v>
      </c>
      <c r="H291">
        <v>20.5</v>
      </c>
      <c r="I291">
        <v>11.1</v>
      </c>
      <c r="J291" t="s">
        <v>13</v>
      </c>
      <c r="K291" t="s">
        <v>46</v>
      </c>
      <c r="L291" t="s">
        <v>312</v>
      </c>
      <c r="M291" s="3">
        <v>3678000</v>
      </c>
      <c r="N291" s="3">
        <v>89707.31707317074</v>
      </c>
      <c r="O291" s="3">
        <f t="shared" si="8"/>
        <v>3665.263210344054</v>
      </c>
      <c r="P291" s="14">
        <f t="shared" si="9"/>
        <v>2482.2305899083763</v>
      </c>
      <c r="Q291" t="s">
        <v>24</v>
      </c>
      <c r="R291" s="1" t="s">
        <v>26</v>
      </c>
      <c r="S291" s="1" t="s">
        <v>32</v>
      </c>
      <c r="T291" s="1" t="s">
        <v>36</v>
      </c>
    </row>
    <row r="292" spans="1:20" ht="38.25">
      <c r="A292">
        <v>289</v>
      </c>
      <c r="B292">
        <v>1</v>
      </c>
      <c r="C292" s="1" t="s">
        <v>156</v>
      </c>
      <c r="D292" s="1" t="s">
        <v>235</v>
      </c>
      <c r="E292" t="s">
        <v>44</v>
      </c>
      <c r="F292" t="s">
        <v>10</v>
      </c>
      <c r="G292">
        <v>41.8</v>
      </c>
      <c r="H292">
        <v>17.4</v>
      </c>
      <c r="I292">
        <v>12.1</v>
      </c>
      <c r="J292" t="s">
        <v>13</v>
      </c>
      <c r="L292" t="s">
        <v>23</v>
      </c>
      <c r="M292" s="3">
        <v>3687000</v>
      </c>
      <c r="N292" s="3">
        <v>88205.74162679426</v>
      </c>
      <c r="O292" s="3">
        <f t="shared" si="8"/>
        <v>3603.911813147876</v>
      </c>
      <c r="P292" s="14">
        <f t="shared" si="9"/>
        <v>2440.681509770233</v>
      </c>
      <c r="Q292" t="s">
        <v>24</v>
      </c>
      <c r="R292" s="1" t="s">
        <v>383</v>
      </c>
      <c r="S292" s="1" t="s">
        <v>384</v>
      </c>
      <c r="T292" s="1" t="s">
        <v>385</v>
      </c>
    </row>
    <row r="293" spans="1:20" ht="38.25">
      <c r="A293">
        <v>290</v>
      </c>
      <c r="B293">
        <v>1</v>
      </c>
      <c r="C293" s="1" t="s">
        <v>126</v>
      </c>
      <c r="D293" s="1" t="s">
        <v>235</v>
      </c>
      <c r="E293" t="s">
        <v>0</v>
      </c>
      <c r="F293" t="s">
        <v>10</v>
      </c>
      <c r="G293">
        <v>41.8</v>
      </c>
      <c r="H293">
        <v>17.5</v>
      </c>
      <c r="I293">
        <v>12.1</v>
      </c>
      <c r="J293" t="s">
        <v>13</v>
      </c>
      <c r="L293" t="s">
        <v>23</v>
      </c>
      <c r="M293" s="3">
        <v>3687000</v>
      </c>
      <c r="N293" s="3">
        <v>88205.74162679426</v>
      </c>
      <c r="O293" s="3">
        <f t="shared" si="8"/>
        <v>3603.911813147876</v>
      </c>
      <c r="P293" s="14">
        <f t="shared" si="9"/>
        <v>2440.681509770233</v>
      </c>
      <c r="Q293" t="s">
        <v>24</v>
      </c>
      <c r="R293" s="1" t="s">
        <v>383</v>
      </c>
      <c r="S293" s="1" t="s">
        <v>384</v>
      </c>
      <c r="T293" s="1" t="s">
        <v>385</v>
      </c>
    </row>
    <row r="294" spans="1:20" ht="25.5">
      <c r="A294">
        <v>291</v>
      </c>
      <c r="B294">
        <v>1</v>
      </c>
      <c r="C294" s="1" t="s">
        <v>126</v>
      </c>
      <c r="D294" s="1" t="s">
        <v>235</v>
      </c>
      <c r="E294" t="s">
        <v>5</v>
      </c>
      <c r="F294" t="s">
        <v>10</v>
      </c>
      <c r="G294">
        <v>41.5</v>
      </c>
      <c r="H294">
        <v>17.5</v>
      </c>
      <c r="I294">
        <v>12.1</v>
      </c>
      <c r="J294" t="s">
        <v>13</v>
      </c>
      <c r="K294" t="s">
        <v>46</v>
      </c>
      <c r="L294" t="s">
        <v>23</v>
      </c>
      <c r="M294" s="3">
        <v>3700000</v>
      </c>
      <c r="N294" s="3">
        <v>89156.6265060241</v>
      </c>
      <c r="O294" s="3">
        <f t="shared" si="8"/>
        <v>3642.7630850265205</v>
      </c>
      <c r="P294" s="14">
        <f t="shared" si="9"/>
        <v>2466.9928031152385</v>
      </c>
      <c r="Q294" t="s">
        <v>24</v>
      </c>
      <c r="R294" s="1" t="s">
        <v>100</v>
      </c>
      <c r="S294" s="1" t="s">
        <v>136</v>
      </c>
      <c r="T294" s="1" t="s">
        <v>137</v>
      </c>
    </row>
    <row r="295" spans="1:20" ht="25.5">
      <c r="A295">
        <v>292</v>
      </c>
      <c r="B295">
        <v>1</v>
      </c>
      <c r="C295" s="1" t="s">
        <v>313</v>
      </c>
      <c r="D295" s="1" t="s">
        <v>157</v>
      </c>
      <c r="E295" t="s">
        <v>451</v>
      </c>
      <c r="F295" t="s">
        <v>10</v>
      </c>
      <c r="G295">
        <v>45.2</v>
      </c>
      <c r="H295">
        <v>19.5</v>
      </c>
      <c r="I295">
        <v>13</v>
      </c>
      <c r="J295" t="s">
        <v>13</v>
      </c>
      <c r="K295" t="s">
        <v>14</v>
      </c>
      <c r="L295" t="s">
        <v>312</v>
      </c>
      <c r="M295" s="3">
        <v>3700000</v>
      </c>
      <c r="N295" s="3">
        <v>81858.40707964601</v>
      </c>
      <c r="O295" s="3">
        <f t="shared" si="8"/>
        <v>3344.5723015177123</v>
      </c>
      <c r="P295" s="14">
        <f t="shared" si="9"/>
        <v>2265.048701975274</v>
      </c>
      <c r="Q295" t="s">
        <v>24</v>
      </c>
      <c r="R295" s="1" t="s">
        <v>26</v>
      </c>
      <c r="S295" s="1" t="s">
        <v>32</v>
      </c>
      <c r="T295" s="1" t="s">
        <v>86</v>
      </c>
    </row>
    <row r="296" spans="1:20" ht="25.5">
      <c r="A296">
        <v>293</v>
      </c>
      <c r="B296">
        <v>1</v>
      </c>
      <c r="C296" s="1" t="s">
        <v>313</v>
      </c>
      <c r="D296" s="1" t="s">
        <v>157</v>
      </c>
      <c r="E296" t="s">
        <v>452</v>
      </c>
      <c r="F296" t="s">
        <v>10</v>
      </c>
      <c r="G296">
        <v>45.2</v>
      </c>
      <c r="H296">
        <v>19.5</v>
      </c>
      <c r="I296">
        <v>13</v>
      </c>
      <c r="J296" t="s">
        <v>13</v>
      </c>
      <c r="K296" t="s">
        <v>14</v>
      </c>
      <c r="L296" t="s">
        <v>312</v>
      </c>
      <c r="M296" s="3">
        <v>3700000</v>
      </c>
      <c r="N296" s="3">
        <v>81858.40707964601</v>
      </c>
      <c r="O296" s="3">
        <f t="shared" si="8"/>
        <v>3344.5723015177123</v>
      </c>
      <c r="P296" s="14">
        <f t="shared" si="9"/>
        <v>2265.048701975274</v>
      </c>
      <c r="Q296" t="s">
        <v>24</v>
      </c>
      <c r="R296" s="1" t="s">
        <v>26</v>
      </c>
      <c r="S296" s="1" t="s">
        <v>32</v>
      </c>
      <c r="T296" s="1" t="s">
        <v>36</v>
      </c>
    </row>
    <row r="297" spans="1:20" ht="25.5">
      <c r="A297">
        <v>294</v>
      </c>
      <c r="B297">
        <v>1</v>
      </c>
      <c r="C297" s="1" t="s">
        <v>313</v>
      </c>
      <c r="D297" s="1" t="s">
        <v>157</v>
      </c>
      <c r="E297" t="s">
        <v>333</v>
      </c>
      <c r="F297" t="s">
        <v>10</v>
      </c>
      <c r="G297">
        <v>45.7</v>
      </c>
      <c r="H297">
        <v>19.5</v>
      </c>
      <c r="I297">
        <v>13</v>
      </c>
      <c r="J297" t="s">
        <v>13</v>
      </c>
      <c r="K297" t="s">
        <v>14</v>
      </c>
      <c r="L297" t="s">
        <v>312</v>
      </c>
      <c r="M297" s="3">
        <v>3709000</v>
      </c>
      <c r="N297" s="3">
        <v>81159.7374179431</v>
      </c>
      <c r="O297" s="3">
        <f t="shared" si="8"/>
        <v>3316.026043634039</v>
      </c>
      <c r="P297" s="14">
        <f t="shared" si="9"/>
        <v>2245.7162855893807</v>
      </c>
      <c r="Q297" t="s">
        <v>24</v>
      </c>
      <c r="R297" s="1" t="s">
        <v>26</v>
      </c>
      <c r="S297" s="1" t="s">
        <v>32</v>
      </c>
      <c r="T297" s="1" t="s">
        <v>86</v>
      </c>
    </row>
    <row r="298" spans="1:20" ht="25.5">
      <c r="A298">
        <v>295</v>
      </c>
      <c r="B298">
        <v>1</v>
      </c>
      <c r="C298" s="1" t="s">
        <v>313</v>
      </c>
      <c r="D298" s="1" t="s">
        <v>157</v>
      </c>
      <c r="E298" t="s">
        <v>518</v>
      </c>
      <c r="F298" t="s">
        <v>10</v>
      </c>
      <c r="G298">
        <v>45.8</v>
      </c>
      <c r="H298">
        <v>18.1</v>
      </c>
      <c r="I298">
        <v>13</v>
      </c>
      <c r="J298" t="s">
        <v>13</v>
      </c>
      <c r="K298" t="s">
        <v>14</v>
      </c>
      <c r="L298" t="s">
        <v>312</v>
      </c>
      <c r="M298" s="3">
        <v>3713000</v>
      </c>
      <c r="N298" s="3">
        <v>81069.8689956332</v>
      </c>
      <c r="O298" s="3">
        <f t="shared" si="8"/>
        <v>3312.35419798297</v>
      </c>
      <c r="P298" s="14">
        <f t="shared" si="9"/>
        <v>2243.2295971652634</v>
      </c>
      <c r="Q298" t="s">
        <v>24</v>
      </c>
      <c r="R298" s="1" t="s">
        <v>26</v>
      </c>
      <c r="S298" s="1" t="s">
        <v>32</v>
      </c>
      <c r="T298" s="1" t="s">
        <v>86</v>
      </c>
    </row>
    <row r="299" spans="1:20" ht="25.5">
      <c r="A299">
        <v>296</v>
      </c>
      <c r="B299">
        <v>1</v>
      </c>
      <c r="C299" s="1" t="s">
        <v>519</v>
      </c>
      <c r="D299" s="1" t="s">
        <v>235</v>
      </c>
      <c r="E299" t="s">
        <v>81</v>
      </c>
      <c r="F299" t="s">
        <v>10</v>
      </c>
      <c r="G299">
        <v>41.5</v>
      </c>
      <c r="H299">
        <v>17.5</v>
      </c>
      <c r="I299">
        <v>12.1</v>
      </c>
      <c r="J299" t="s">
        <v>13</v>
      </c>
      <c r="K299" t="s">
        <v>14</v>
      </c>
      <c r="L299" t="s">
        <v>23</v>
      </c>
      <c r="M299" s="3">
        <v>3725000</v>
      </c>
      <c r="N299" s="3">
        <v>89759.03614457832</v>
      </c>
      <c r="O299" s="3">
        <f t="shared" si="8"/>
        <v>3667.376349114538</v>
      </c>
      <c r="P299" s="14">
        <f t="shared" si="9"/>
        <v>2483.661673406558</v>
      </c>
      <c r="Q299" t="s">
        <v>24</v>
      </c>
      <c r="R299" s="1" t="s">
        <v>27</v>
      </c>
      <c r="S299" s="1" t="s">
        <v>31</v>
      </c>
      <c r="T299" s="1" t="s">
        <v>145</v>
      </c>
    </row>
    <row r="300" spans="1:19" ht="25.5">
      <c r="A300">
        <v>297</v>
      </c>
      <c r="B300">
        <v>1</v>
      </c>
      <c r="C300" s="1" t="s">
        <v>156</v>
      </c>
      <c r="D300" s="1" t="s">
        <v>235</v>
      </c>
      <c r="E300" t="s">
        <v>2</v>
      </c>
      <c r="F300" t="s">
        <v>10</v>
      </c>
      <c r="G300">
        <v>41.5</v>
      </c>
      <c r="H300">
        <v>17.4</v>
      </c>
      <c r="I300">
        <v>12.1</v>
      </c>
      <c r="J300" t="s">
        <v>13</v>
      </c>
      <c r="K300" t="s">
        <v>14</v>
      </c>
      <c r="L300" t="s">
        <v>23</v>
      </c>
      <c r="M300" s="3">
        <v>3725000</v>
      </c>
      <c r="N300" s="3">
        <v>89759.03614457832</v>
      </c>
      <c r="O300" s="3">
        <f t="shared" si="8"/>
        <v>3667.376349114538</v>
      </c>
      <c r="P300" s="14">
        <f t="shared" si="9"/>
        <v>2483.661673406558</v>
      </c>
      <c r="Q300" t="s">
        <v>520</v>
      </c>
      <c r="R300" s="1" t="s">
        <v>109</v>
      </c>
      <c r="S300" s="1" t="s">
        <v>521</v>
      </c>
    </row>
    <row r="301" spans="1:20" ht="25.5">
      <c r="A301">
        <v>298</v>
      </c>
      <c r="B301">
        <v>1</v>
      </c>
      <c r="C301" s="1" t="s">
        <v>126</v>
      </c>
      <c r="D301" s="1" t="s">
        <v>310</v>
      </c>
      <c r="E301" t="s">
        <v>7</v>
      </c>
      <c r="F301" t="s">
        <v>10</v>
      </c>
      <c r="G301">
        <v>41.6</v>
      </c>
      <c r="H301">
        <v>17.5</v>
      </c>
      <c r="I301">
        <v>12.1</v>
      </c>
      <c r="J301" t="s">
        <v>13</v>
      </c>
      <c r="K301" t="s">
        <v>14</v>
      </c>
      <c r="L301" t="s">
        <v>53</v>
      </c>
      <c r="M301" s="3">
        <v>3734000</v>
      </c>
      <c r="N301" s="3">
        <v>89759.61538461538</v>
      </c>
      <c r="O301" s="3">
        <f t="shared" si="8"/>
        <v>3667.400015714622</v>
      </c>
      <c r="P301" s="14">
        <f t="shared" si="9"/>
        <v>2483.677701166453</v>
      </c>
      <c r="Q301" t="s">
        <v>24</v>
      </c>
      <c r="R301" s="1" t="s">
        <v>79</v>
      </c>
      <c r="S301" s="1" t="s">
        <v>80</v>
      </c>
      <c r="T301" s="1" t="s">
        <v>522</v>
      </c>
    </row>
    <row r="302" spans="1:19" ht="25.5">
      <c r="A302">
        <v>299</v>
      </c>
      <c r="B302">
        <v>1</v>
      </c>
      <c r="C302" s="1" t="s">
        <v>156</v>
      </c>
      <c r="D302" s="1" t="s">
        <v>235</v>
      </c>
      <c r="E302" t="s">
        <v>221</v>
      </c>
      <c r="F302" t="s">
        <v>10</v>
      </c>
      <c r="G302">
        <v>42.4</v>
      </c>
      <c r="H302">
        <v>19.4</v>
      </c>
      <c r="I302">
        <v>11.2</v>
      </c>
      <c r="J302" t="s">
        <v>13</v>
      </c>
      <c r="K302" t="s">
        <v>14</v>
      </c>
      <c r="L302" t="s">
        <v>23</v>
      </c>
      <c r="M302" s="3">
        <v>3739000</v>
      </c>
      <c r="N302" s="3">
        <v>88183.96226415095</v>
      </c>
      <c r="O302" s="3">
        <f t="shared" si="8"/>
        <v>3603.0219515485574</v>
      </c>
      <c r="P302" s="14">
        <f t="shared" si="9"/>
        <v>2440.078867734491</v>
      </c>
      <c r="Q302" t="s">
        <v>520</v>
      </c>
      <c r="R302" s="1" t="s">
        <v>109</v>
      </c>
      <c r="S302" s="1" t="s">
        <v>521</v>
      </c>
    </row>
    <row r="303" spans="1:20" ht="38.25">
      <c r="A303">
        <v>300</v>
      </c>
      <c r="B303">
        <v>1</v>
      </c>
      <c r="C303" s="1" t="s">
        <v>156</v>
      </c>
      <c r="D303" s="1" t="s">
        <v>235</v>
      </c>
      <c r="E303" t="s">
        <v>44</v>
      </c>
      <c r="F303" t="s">
        <v>10</v>
      </c>
      <c r="G303">
        <v>43.4</v>
      </c>
      <c r="H303">
        <v>19.3</v>
      </c>
      <c r="I303">
        <v>13.6</v>
      </c>
      <c r="J303" t="s">
        <v>13</v>
      </c>
      <c r="L303" t="s">
        <v>23</v>
      </c>
      <c r="M303" s="3">
        <v>3768000</v>
      </c>
      <c r="N303" s="3">
        <v>86820.27649769586</v>
      </c>
      <c r="O303" s="3">
        <f t="shared" si="8"/>
        <v>3547.304453429861</v>
      </c>
      <c r="P303" s="14">
        <f t="shared" si="9"/>
        <v>2402.345239810288</v>
      </c>
      <c r="Q303" t="s">
        <v>24</v>
      </c>
      <c r="R303" s="1" t="s">
        <v>383</v>
      </c>
      <c r="S303" s="1" t="s">
        <v>384</v>
      </c>
      <c r="T303" s="1" t="s">
        <v>385</v>
      </c>
    </row>
    <row r="304" spans="1:20" ht="38.25">
      <c r="A304">
        <v>301</v>
      </c>
      <c r="B304">
        <v>1</v>
      </c>
      <c r="C304" s="1" t="s">
        <v>126</v>
      </c>
      <c r="D304" s="1" t="s">
        <v>235</v>
      </c>
      <c r="E304" t="s">
        <v>7</v>
      </c>
      <c r="F304" t="s">
        <v>10</v>
      </c>
      <c r="G304">
        <v>43.4</v>
      </c>
      <c r="H304">
        <v>19.3</v>
      </c>
      <c r="I304">
        <v>13.6</v>
      </c>
      <c r="J304" t="s">
        <v>13</v>
      </c>
      <c r="L304" t="s">
        <v>23</v>
      </c>
      <c r="M304" s="3">
        <v>3768000</v>
      </c>
      <c r="N304" s="3">
        <v>86820.27649769586</v>
      </c>
      <c r="O304" s="3">
        <f t="shared" si="8"/>
        <v>3547.304453429861</v>
      </c>
      <c r="P304" s="14">
        <f t="shared" si="9"/>
        <v>2402.345239810288</v>
      </c>
      <c r="Q304" t="s">
        <v>24</v>
      </c>
      <c r="R304" s="1" t="s">
        <v>383</v>
      </c>
      <c r="S304" s="1" t="s">
        <v>384</v>
      </c>
      <c r="T304" s="1" t="s">
        <v>385</v>
      </c>
    </row>
    <row r="305" spans="1:19" ht="25.5">
      <c r="A305">
        <v>302</v>
      </c>
      <c r="B305">
        <v>1</v>
      </c>
      <c r="C305" s="1" t="s">
        <v>156</v>
      </c>
      <c r="D305" s="1" t="s">
        <v>235</v>
      </c>
      <c r="E305" t="s">
        <v>6</v>
      </c>
      <c r="F305" t="s">
        <v>10</v>
      </c>
      <c r="G305">
        <v>42</v>
      </c>
      <c r="H305">
        <v>17.4</v>
      </c>
      <c r="I305">
        <v>12.1</v>
      </c>
      <c r="J305" t="s">
        <v>13</v>
      </c>
      <c r="K305" t="s">
        <v>14</v>
      </c>
      <c r="L305" t="s">
        <v>23</v>
      </c>
      <c r="M305" s="3">
        <v>3770000</v>
      </c>
      <c r="N305" s="3">
        <v>89761.90476190476</v>
      </c>
      <c r="O305" s="3">
        <f t="shared" si="8"/>
        <v>3667.4935551340045</v>
      </c>
      <c r="P305" s="14">
        <f t="shared" si="9"/>
        <v>2483.7410489793733</v>
      </c>
      <c r="Q305" t="s">
        <v>520</v>
      </c>
      <c r="R305" s="1" t="s">
        <v>109</v>
      </c>
      <c r="S305" s="1" t="s">
        <v>521</v>
      </c>
    </row>
    <row r="306" spans="1:19" ht="25.5">
      <c r="A306">
        <v>303</v>
      </c>
      <c r="B306">
        <v>1</v>
      </c>
      <c r="C306" s="1" t="s">
        <v>156</v>
      </c>
      <c r="D306" s="1" t="s">
        <v>235</v>
      </c>
      <c r="E306" t="s">
        <v>1</v>
      </c>
      <c r="F306" t="s">
        <v>10</v>
      </c>
      <c r="G306">
        <v>42.3</v>
      </c>
      <c r="H306">
        <v>17.4</v>
      </c>
      <c r="I306">
        <v>12.1</v>
      </c>
      <c r="J306" t="s">
        <v>13</v>
      </c>
      <c r="K306" t="s">
        <v>14</v>
      </c>
      <c r="L306" t="s">
        <v>23</v>
      </c>
      <c r="M306" s="3">
        <v>3797000</v>
      </c>
      <c r="N306" s="3">
        <v>89763.59338061466</v>
      </c>
      <c r="O306" s="3">
        <f t="shared" si="8"/>
        <v>3667.5625487483007</v>
      </c>
      <c r="P306" s="14">
        <f t="shared" si="9"/>
        <v>2483.7877736073433</v>
      </c>
      <c r="Q306" t="s">
        <v>520</v>
      </c>
      <c r="R306" s="1" t="s">
        <v>109</v>
      </c>
      <c r="S306" s="1" t="s">
        <v>521</v>
      </c>
    </row>
    <row r="307" spans="1:20" ht="25.5">
      <c r="A307">
        <v>304</v>
      </c>
      <c r="B307">
        <v>1</v>
      </c>
      <c r="C307" s="1" t="s">
        <v>519</v>
      </c>
      <c r="D307" s="1" t="s">
        <v>235</v>
      </c>
      <c r="E307" t="s">
        <v>5</v>
      </c>
      <c r="F307" t="s">
        <v>10</v>
      </c>
      <c r="G307">
        <v>43.5</v>
      </c>
      <c r="H307">
        <v>19.4</v>
      </c>
      <c r="I307">
        <v>11.4</v>
      </c>
      <c r="J307" t="s">
        <v>13</v>
      </c>
      <c r="K307" t="s">
        <v>14</v>
      </c>
      <c r="L307" t="s">
        <v>23</v>
      </c>
      <c r="M307" s="3">
        <v>3830000</v>
      </c>
      <c r="N307" s="3">
        <v>88045.97701149425</v>
      </c>
      <c r="O307" s="3">
        <f t="shared" si="8"/>
        <v>3597.384147558498</v>
      </c>
      <c r="P307" s="14">
        <f t="shared" si="9"/>
        <v>2436.2607709919325</v>
      </c>
      <c r="Q307" t="s">
        <v>24</v>
      </c>
      <c r="R307" s="1" t="s">
        <v>27</v>
      </c>
      <c r="S307" s="1" t="s">
        <v>31</v>
      </c>
      <c r="T307" s="1" t="s">
        <v>523</v>
      </c>
    </row>
    <row r="308" spans="1:19" ht="25.5">
      <c r="A308">
        <v>305</v>
      </c>
      <c r="B308">
        <v>1</v>
      </c>
      <c r="C308" s="1" t="s">
        <v>156</v>
      </c>
      <c r="D308" s="1" t="s">
        <v>235</v>
      </c>
      <c r="E308" t="s">
        <v>221</v>
      </c>
      <c r="F308" t="s">
        <v>10</v>
      </c>
      <c r="G308">
        <v>43.5</v>
      </c>
      <c r="H308">
        <v>19.5</v>
      </c>
      <c r="I308">
        <v>11.4</v>
      </c>
      <c r="J308" t="s">
        <v>13</v>
      </c>
      <c r="K308" t="s">
        <v>14</v>
      </c>
      <c r="L308" t="s">
        <v>23</v>
      </c>
      <c r="M308" s="3">
        <v>3836000</v>
      </c>
      <c r="N308" s="3">
        <v>88183.908045977</v>
      </c>
      <c r="O308" s="3">
        <f t="shared" si="8"/>
        <v>3603.0197363014095</v>
      </c>
      <c r="P308" s="14">
        <f t="shared" si="9"/>
        <v>2440.0773675000137</v>
      </c>
      <c r="Q308" t="s">
        <v>520</v>
      </c>
      <c r="R308" s="1" t="s">
        <v>109</v>
      </c>
      <c r="S308" s="1" t="s">
        <v>521</v>
      </c>
    </row>
    <row r="309" spans="1:20" ht="25.5">
      <c r="A309">
        <v>306</v>
      </c>
      <c r="B309">
        <v>1</v>
      </c>
      <c r="C309" s="1" t="s">
        <v>126</v>
      </c>
      <c r="D309" s="1" t="s">
        <v>310</v>
      </c>
      <c r="E309" t="s">
        <v>5</v>
      </c>
      <c r="F309" t="s">
        <v>10</v>
      </c>
      <c r="G309">
        <v>43.5</v>
      </c>
      <c r="H309">
        <v>19.4</v>
      </c>
      <c r="I309">
        <v>11.4</v>
      </c>
      <c r="J309" t="s">
        <v>13</v>
      </c>
      <c r="K309" t="s">
        <v>14</v>
      </c>
      <c r="L309" t="s">
        <v>23</v>
      </c>
      <c r="M309" s="3">
        <v>3836000</v>
      </c>
      <c r="N309" s="3">
        <v>88183.908045977</v>
      </c>
      <c r="O309" s="3">
        <f t="shared" si="8"/>
        <v>3603.0197363014095</v>
      </c>
      <c r="P309" s="14">
        <f t="shared" si="9"/>
        <v>2440.0773675000137</v>
      </c>
      <c r="R309" s="1" t="s">
        <v>162</v>
      </c>
      <c r="S309" s="1" t="s">
        <v>163</v>
      </c>
      <c r="T309" s="1" t="s">
        <v>197</v>
      </c>
    </row>
    <row r="310" spans="1:20" ht="25.5">
      <c r="A310">
        <v>307</v>
      </c>
      <c r="B310">
        <v>1</v>
      </c>
      <c r="C310" s="1" t="s">
        <v>524</v>
      </c>
      <c r="D310" s="1" t="s">
        <v>525</v>
      </c>
      <c r="E310" t="s">
        <v>221</v>
      </c>
      <c r="F310">
        <v>137</v>
      </c>
      <c r="G310">
        <v>50.6</v>
      </c>
      <c r="H310">
        <v>20.9</v>
      </c>
      <c r="I310">
        <v>10.7</v>
      </c>
      <c r="J310" t="s">
        <v>13</v>
      </c>
      <c r="K310" t="s">
        <v>14</v>
      </c>
      <c r="L310" t="s">
        <v>23</v>
      </c>
      <c r="M310" s="3">
        <v>3850000</v>
      </c>
      <c r="N310" s="3">
        <v>76086.95652173914</v>
      </c>
      <c r="O310" s="3">
        <f t="shared" si="8"/>
        <v>3108.7622685082383</v>
      </c>
      <c r="P310" s="14">
        <f t="shared" si="9"/>
        <v>2105.350791142705</v>
      </c>
      <c r="R310" s="1" t="s">
        <v>526</v>
      </c>
      <c r="S310" s="1" t="s">
        <v>527</v>
      </c>
      <c r="T310" s="1" t="s">
        <v>528</v>
      </c>
    </row>
    <row r="311" spans="1:20" ht="25.5">
      <c r="A311">
        <v>308</v>
      </c>
      <c r="B311">
        <v>1</v>
      </c>
      <c r="C311" s="1" t="s">
        <v>529</v>
      </c>
      <c r="D311" s="1" t="s">
        <v>120</v>
      </c>
      <c r="E311" t="s">
        <v>81</v>
      </c>
      <c r="F311" t="s">
        <v>10</v>
      </c>
      <c r="G311">
        <v>41.1</v>
      </c>
      <c r="H311">
        <v>17.5</v>
      </c>
      <c r="I311">
        <v>12.1</v>
      </c>
      <c r="J311" t="s">
        <v>13</v>
      </c>
      <c r="K311" t="s">
        <v>14</v>
      </c>
      <c r="L311" t="s">
        <v>23</v>
      </c>
      <c r="M311" s="3">
        <v>3866000</v>
      </c>
      <c r="N311" s="3">
        <v>94063.2603406326</v>
      </c>
      <c r="O311" s="3">
        <f t="shared" si="8"/>
        <v>3843.2384204548557</v>
      </c>
      <c r="P311" s="14">
        <f t="shared" si="9"/>
        <v>2602.760954422343</v>
      </c>
      <c r="Q311" t="s">
        <v>24</v>
      </c>
      <c r="R311" s="1" t="s">
        <v>26</v>
      </c>
      <c r="S311" s="1" t="s">
        <v>32</v>
      </c>
      <c r="T311" s="1" t="s">
        <v>37</v>
      </c>
    </row>
    <row r="312" spans="1:20" ht="25.5">
      <c r="A312">
        <v>309</v>
      </c>
      <c r="B312">
        <v>1</v>
      </c>
      <c r="C312" s="1" t="s">
        <v>406</v>
      </c>
      <c r="D312" s="1" t="s">
        <v>120</v>
      </c>
      <c r="E312" t="s">
        <v>81</v>
      </c>
      <c r="F312" t="s">
        <v>10</v>
      </c>
      <c r="G312">
        <v>41.1</v>
      </c>
      <c r="H312">
        <v>17.5</v>
      </c>
      <c r="I312">
        <v>12.1</v>
      </c>
      <c r="J312" t="s">
        <v>13</v>
      </c>
      <c r="K312" t="s">
        <v>14</v>
      </c>
      <c r="L312" t="s">
        <v>23</v>
      </c>
      <c r="M312" s="3">
        <v>3866000</v>
      </c>
      <c r="N312" s="3">
        <v>94063.2603406326</v>
      </c>
      <c r="O312" s="3">
        <f t="shared" si="8"/>
        <v>3843.2384204548557</v>
      </c>
      <c r="P312" s="14">
        <f t="shared" si="9"/>
        <v>2602.760954422343</v>
      </c>
      <c r="Q312" t="s">
        <v>24</v>
      </c>
      <c r="R312" s="1" t="s">
        <v>26</v>
      </c>
      <c r="S312" s="1" t="s">
        <v>32</v>
      </c>
      <c r="T312" s="1" t="s">
        <v>133</v>
      </c>
    </row>
    <row r="313" spans="1:20" ht="25.5">
      <c r="A313">
        <v>310</v>
      </c>
      <c r="B313">
        <v>1</v>
      </c>
      <c r="C313" s="1" t="s">
        <v>519</v>
      </c>
      <c r="D313" s="1" t="s">
        <v>235</v>
      </c>
      <c r="E313" t="s">
        <v>5</v>
      </c>
      <c r="F313" t="s">
        <v>10</v>
      </c>
      <c r="G313">
        <v>41.6</v>
      </c>
      <c r="H313">
        <v>17.5</v>
      </c>
      <c r="I313">
        <v>11.8</v>
      </c>
      <c r="J313" t="s">
        <v>13</v>
      </c>
      <c r="K313" t="s">
        <v>14</v>
      </c>
      <c r="L313" t="s">
        <v>23</v>
      </c>
      <c r="M313" s="3">
        <v>3866000</v>
      </c>
      <c r="N313" s="3">
        <v>92932.6923076923</v>
      </c>
      <c r="O313" s="3">
        <f t="shared" si="8"/>
        <v>3797.045650978235</v>
      </c>
      <c r="P313" s="14">
        <f t="shared" si="9"/>
        <v>2571.4777698739977</v>
      </c>
      <c r="R313" s="1" t="s">
        <v>25</v>
      </c>
      <c r="S313" s="1" t="s">
        <v>87</v>
      </c>
      <c r="T313" s="1" t="s">
        <v>87</v>
      </c>
    </row>
    <row r="314" spans="1:20" ht="25.5">
      <c r="A314">
        <v>311</v>
      </c>
      <c r="B314">
        <v>1</v>
      </c>
      <c r="C314" s="1" t="s">
        <v>529</v>
      </c>
      <c r="D314" s="1" t="s">
        <v>530</v>
      </c>
      <c r="E314" t="s">
        <v>423</v>
      </c>
      <c r="F314" t="s">
        <v>10</v>
      </c>
      <c r="G314">
        <v>41.6</v>
      </c>
      <c r="H314">
        <v>17.4</v>
      </c>
      <c r="I314">
        <v>12.1</v>
      </c>
      <c r="J314" t="s">
        <v>13</v>
      </c>
      <c r="K314" t="s">
        <v>14</v>
      </c>
      <c r="L314" t="s">
        <v>23</v>
      </c>
      <c r="M314" s="3">
        <v>3866000</v>
      </c>
      <c r="N314" s="3">
        <v>92932.6923076923</v>
      </c>
      <c r="O314" s="3">
        <f t="shared" si="8"/>
        <v>3797.045650978235</v>
      </c>
      <c r="P314" s="14">
        <f t="shared" si="9"/>
        <v>2571.4777698739977</v>
      </c>
      <c r="Q314" t="s">
        <v>24</v>
      </c>
      <c r="R314" s="1" t="s">
        <v>26</v>
      </c>
      <c r="S314" s="1" t="s">
        <v>32</v>
      </c>
      <c r="T314" s="1" t="s">
        <v>86</v>
      </c>
    </row>
    <row r="315" spans="1:20" ht="25.5">
      <c r="A315">
        <v>312</v>
      </c>
      <c r="B315">
        <v>1</v>
      </c>
      <c r="C315" s="1" t="s">
        <v>529</v>
      </c>
      <c r="D315" s="1" t="s">
        <v>120</v>
      </c>
      <c r="E315" t="s">
        <v>531</v>
      </c>
      <c r="F315" t="s">
        <v>10</v>
      </c>
      <c r="G315">
        <v>41.1</v>
      </c>
      <c r="H315">
        <v>17.5</v>
      </c>
      <c r="I315">
        <v>12.1</v>
      </c>
      <c r="J315" t="s">
        <v>13</v>
      </c>
      <c r="K315" t="s">
        <v>14</v>
      </c>
      <c r="L315" t="s">
        <v>23</v>
      </c>
      <c r="M315" s="3">
        <v>3866000</v>
      </c>
      <c r="N315" s="3">
        <v>94063.2603406326</v>
      </c>
      <c r="O315" s="3">
        <f t="shared" si="8"/>
        <v>3843.2384204548557</v>
      </c>
      <c r="P315" s="14">
        <f t="shared" si="9"/>
        <v>2602.760954422343</v>
      </c>
      <c r="Q315" t="s">
        <v>11</v>
      </c>
      <c r="R315" s="1" t="s">
        <v>26</v>
      </c>
      <c r="S315" s="1" t="s">
        <v>32</v>
      </c>
      <c r="T315" s="1" t="s">
        <v>37</v>
      </c>
    </row>
    <row r="316" spans="1:20" ht="25.5">
      <c r="A316">
        <v>313</v>
      </c>
      <c r="B316">
        <v>1</v>
      </c>
      <c r="C316" s="1" t="s">
        <v>529</v>
      </c>
      <c r="D316" s="1" t="s">
        <v>530</v>
      </c>
      <c r="E316" t="s">
        <v>42</v>
      </c>
      <c r="F316" t="s">
        <v>10</v>
      </c>
      <c r="G316">
        <v>41.1</v>
      </c>
      <c r="H316">
        <v>17.4</v>
      </c>
      <c r="I316">
        <v>12.1</v>
      </c>
      <c r="J316" t="s">
        <v>13</v>
      </c>
      <c r="K316" t="s">
        <v>14</v>
      </c>
      <c r="L316" t="s">
        <v>23</v>
      </c>
      <c r="M316" s="3">
        <v>3884000</v>
      </c>
      <c r="N316" s="3">
        <v>94501.21654501217</v>
      </c>
      <c r="O316" s="3">
        <f t="shared" si="8"/>
        <v>3861.1324431057064</v>
      </c>
      <c r="P316" s="14">
        <f t="shared" si="9"/>
        <v>2614.8793447947182</v>
      </c>
      <c r="Q316" t="s">
        <v>24</v>
      </c>
      <c r="R316" s="1" t="s">
        <v>26</v>
      </c>
      <c r="S316" s="1" t="s">
        <v>32</v>
      </c>
      <c r="T316" s="1" t="s">
        <v>86</v>
      </c>
    </row>
    <row r="317" spans="1:20" ht="25.5">
      <c r="A317">
        <v>314</v>
      </c>
      <c r="B317">
        <v>1</v>
      </c>
      <c r="C317" s="1" t="s">
        <v>529</v>
      </c>
      <c r="D317" s="1" t="s">
        <v>530</v>
      </c>
      <c r="E317" t="s">
        <v>40</v>
      </c>
      <c r="F317" t="s">
        <v>10</v>
      </c>
      <c r="G317">
        <v>41.1</v>
      </c>
      <c r="H317">
        <v>17.4</v>
      </c>
      <c r="I317">
        <v>12.1</v>
      </c>
      <c r="J317" t="s">
        <v>13</v>
      </c>
      <c r="K317" t="s">
        <v>14</v>
      </c>
      <c r="L317" t="s">
        <v>23</v>
      </c>
      <c r="M317" s="3">
        <v>3884000</v>
      </c>
      <c r="N317" s="3">
        <v>94501.21654501217</v>
      </c>
      <c r="O317" s="3">
        <f t="shared" si="8"/>
        <v>3861.1324431057064</v>
      </c>
      <c r="P317" s="14">
        <f t="shared" si="9"/>
        <v>2614.8793447947182</v>
      </c>
      <c r="Q317" t="s">
        <v>24</v>
      </c>
      <c r="R317" s="1" t="s">
        <v>26</v>
      </c>
      <c r="S317" s="1" t="s">
        <v>32</v>
      </c>
      <c r="T317" s="1" t="s">
        <v>86</v>
      </c>
    </row>
    <row r="318" spans="1:19" ht="25.5">
      <c r="A318">
        <v>315</v>
      </c>
      <c r="B318">
        <v>1</v>
      </c>
      <c r="C318" s="1" t="s">
        <v>156</v>
      </c>
      <c r="D318" s="1" t="s">
        <v>235</v>
      </c>
      <c r="E318" t="s">
        <v>45</v>
      </c>
      <c r="F318" t="s">
        <v>10</v>
      </c>
      <c r="G318">
        <v>41.9</v>
      </c>
      <c r="H318">
        <v>17.4</v>
      </c>
      <c r="I318">
        <v>12.6</v>
      </c>
      <c r="J318" t="s">
        <v>13</v>
      </c>
      <c r="K318" t="s">
        <v>14</v>
      </c>
      <c r="L318" t="s">
        <v>23</v>
      </c>
      <c r="M318" s="3">
        <v>3893000</v>
      </c>
      <c r="N318" s="3">
        <v>92911.69451073986</v>
      </c>
      <c r="O318" s="3">
        <f t="shared" si="8"/>
        <v>3796.1877226042843</v>
      </c>
      <c r="P318" s="14">
        <f t="shared" si="9"/>
        <v>2570.8967540146837</v>
      </c>
      <c r="Q318" t="s">
        <v>520</v>
      </c>
      <c r="R318" s="1" t="s">
        <v>109</v>
      </c>
      <c r="S318" s="1" t="s">
        <v>521</v>
      </c>
    </row>
    <row r="319" spans="1:20" ht="25.5">
      <c r="A319">
        <v>316</v>
      </c>
      <c r="B319">
        <v>1</v>
      </c>
      <c r="C319" s="1" t="s">
        <v>313</v>
      </c>
      <c r="D319" s="1" t="s">
        <v>157</v>
      </c>
      <c r="E319" t="s">
        <v>202</v>
      </c>
      <c r="F319" t="s">
        <v>10</v>
      </c>
      <c r="G319">
        <v>46.8</v>
      </c>
      <c r="H319">
        <v>18.2</v>
      </c>
      <c r="I319">
        <v>12.4</v>
      </c>
      <c r="J319" t="s">
        <v>13</v>
      </c>
      <c r="K319" t="s">
        <v>14</v>
      </c>
      <c r="L319" t="s">
        <v>312</v>
      </c>
      <c r="M319" s="3">
        <v>3898000</v>
      </c>
      <c r="N319" s="3">
        <v>83290.5982905983</v>
      </c>
      <c r="O319" s="3">
        <f t="shared" si="8"/>
        <v>3403.0887963472233</v>
      </c>
      <c r="P319" s="14">
        <f t="shared" si="9"/>
        <v>2304.6778977913073</v>
      </c>
      <c r="Q319" t="s">
        <v>24</v>
      </c>
      <c r="R319" s="1" t="s">
        <v>26</v>
      </c>
      <c r="S319" s="1" t="s">
        <v>32</v>
      </c>
      <c r="T319" s="1" t="s">
        <v>86</v>
      </c>
    </row>
    <row r="320" spans="1:20" ht="25.5">
      <c r="A320">
        <v>317</v>
      </c>
      <c r="B320">
        <v>1</v>
      </c>
      <c r="C320" s="1" t="s">
        <v>529</v>
      </c>
      <c r="D320" s="1" t="s">
        <v>530</v>
      </c>
      <c r="E320" t="s">
        <v>221</v>
      </c>
      <c r="F320" t="s">
        <v>10</v>
      </c>
      <c r="G320">
        <v>42.8</v>
      </c>
      <c r="H320">
        <v>19.4</v>
      </c>
      <c r="I320">
        <v>11.2</v>
      </c>
      <c r="J320" t="s">
        <v>13</v>
      </c>
      <c r="K320" t="s">
        <v>14</v>
      </c>
      <c r="L320" t="s">
        <v>23</v>
      </c>
      <c r="M320" s="3">
        <v>3910000</v>
      </c>
      <c r="N320" s="3">
        <v>91355.14018691589</v>
      </c>
      <c r="O320" s="3">
        <f t="shared" si="8"/>
        <v>3732.589997422508</v>
      </c>
      <c r="P320" s="14">
        <f t="shared" si="9"/>
        <v>2527.8263904868286</v>
      </c>
      <c r="Q320" t="s">
        <v>24</v>
      </c>
      <c r="R320" s="1" t="s">
        <v>26</v>
      </c>
      <c r="S320" s="1" t="s">
        <v>32</v>
      </c>
      <c r="T320" s="1" t="s">
        <v>86</v>
      </c>
    </row>
    <row r="321" spans="1:19" ht="25.5">
      <c r="A321">
        <v>318</v>
      </c>
      <c r="B321">
        <v>1</v>
      </c>
      <c r="C321" s="1" t="s">
        <v>156</v>
      </c>
      <c r="D321" s="1" t="s">
        <v>235</v>
      </c>
      <c r="E321" t="s">
        <v>3</v>
      </c>
      <c r="F321" t="s">
        <v>10</v>
      </c>
      <c r="G321">
        <v>42.2</v>
      </c>
      <c r="H321">
        <v>17.4</v>
      </c>
      <c r="I321">
        <v>12.5</v>
      </c>
      <c r="J321" t="s">
        <v>13</v>
      </c>
      <c r="K321" t="s">
        <v>14</v>
      </c>
      <c r="L321" t="s">
        <v>23</v>
      </c>
      <c r="M321" s="3">
        <v>3921000</v>
      </c>
      <c r="N321" s="3">
        <v>92914.69194312795</v>
      </c>
      <c r="O321" s="3">
        <f t="shared" si="8"/>
        <v>3796.310191751908</v>
      </c>
      <c r="P321" s="14">
        <f t="shared" si="9"/>
        <v>2570.979693942079</v>
      </c>
      <c r="Q321" t="s">
        <v>520</v>
      </c>
      <c r="R321" s="1" t="s">
        <v>109</v>
      </c>
      <c r="S321" s="1" t="s">
        <v>521</v>
      </c>
    </row>
    <row r="322" spans="1:20" ht="25.5">
      <c r="A322">
        <v>319</v>
      </c>
      <c r="B322">
        <v>1</v>
      </c>
      <c r="C322" s="1" t="s">
        <v>313</v>
      </c>
      <c r="D322" s="1" t="s">
        <v>157</v>
      </c>
      <c r="E322" t="s">
        <v>425</v>
      </c>
      <c r="F322" t="s">
        <v>10</v>
      </c>
      <c r="G322">
        <v>45.9</v>
      </c>
      <c r="H322">
        <v>18.2</v>
      </c>
      <c r="I322">
        <v>12.4</v>
      </c>
      <c r="J322" t="s">
        <v>13</v>
      </c>
      <c r="K322" t="s">
        <v>14</v>
      </c>
      <c r="L322" t="s">
        <v>312</v>
      </c>
      <c r="M322" s="3">
        <v>3976000</v>
      </c>
      <c r="N322" s="3">
        <v>86623.09368191722</v>
      </c>
      <c r="O322" s="3">
        <f t="shared" si="8"/>
        <v>3539.247954317353</v>
      </c>
      <c r="P322" s="14">
        <f t="shared" si="9"/>
        <v>2396.8891272756687</v>
      </c>
      <c r="Q322" t="s">
        <v>24</v>
      </c>
      <c r="R322" s="1" t="s">
        <v>26</v>
      </c>
      <c r="S322" s="1" t="s">
        <v>32</v>
      </c>
      <c r="T322" s="1" t="s">
        <v>86</v>
      </c>
    </row>
    <row r="323" spans="1:20" ht="25.5">
      <c r="A323">
        <v>320</v>
      </c>
      <c r="B323">
        <v>1</v>
      </c>
      <c r="C323" s="1" t="s">
        <v>529</v>
      </c>
      <c r="D323" s="1" t="s">
        <v>530</v>
      </c>
      <c r="E323" t="s">
        <v>221</v>
      </c>
      <c r="F323" t="s">
        <v>10</v>
      </c>
      <c r="G323">
        <v>43.6</v>
      </c>
      <c r="H323">
        <v>19.4</v>
      </c>
      <c r="I323">
        <v>11.4</v>
      </c>
      <c r="J323" t="s">
        <v>13</v>
      </c>
      <c r="K323" t="s">
        <v>14</v>
      </c>
      <c r="L323" t="s">
        <v>23</v>
      </c>
      <c r="M323" s="3">
        <v>3983000</v>
      </c>
      <c r="N323" s="3">
        <v>91353.21100917431</v>
      </c>
      <c r="O323" s="3">
        <f t="shared" si="8"/>
        <v>3732.5111750428723</v>
      </c>
      <c r="P323" s="14">
        <f t="shared" si="9"/>
        <v>2527.7730095123466</v>
      </c>
      <c r="Q323" t="s">
        <v>24</v>
      </c>
      <c r="R323" s="1" t="s">
        <v>26</v>
      </c>
      <c r="S323" s="1" t="s">
        <v>32</v>
      </c>
      <c r="T323" s="1" t="s">
        <v>86</v>
      </c>
    </row>
    <row r="324" spans="1:20" ht="25.5">
      <c r="A324">
        <v>321</v>
      </c>
      <c r="B324">
        <v>1</v>
      </c>
      <c r="C324" s="1" t="s">
        <v>313</v>
      </c>
      <c r="D324" s="1" t="s">
        <v>157</v>
      </c>
      <c r="E324" t="s">
        <v>532</v>
      </c>
      <c r="F324" t="s">
        <v>10</v>
      </c>
      <c r="G324">
        <v>46.1</v>
      </c>
      <c r="H324">
        <v>18.2</v>
      </c>
      <c r="I324">
        <v>12.5</v>
      </c>
      <c r="J324" t="s">
        <v>13</v>
      </c>
      <c r="K324" t="s">
        <v>14</v>
      </c>
      <c r="L324" t="s">
        <v>312</v>
      </c>
      <c r="M324" s="3">
        <v>3987000</v>
      </c>
      <c r="N324" s="3">
        <v>86485.90021691973</v>
      </c>
      <c r="O324" s="3">
        <f t="shared" si="8"/>
        <v>3533.642501202032</v>
      </c>
      <c r="P324" s="14">
        <f t="shared" si="9"/>
        <v>2393.092939554722</v>
      </c>
      <c r="Q324" t="s">
        <v>24</v>
      </c>
      <c r="R324" s="1" t="s">
        <v>26</v>
      </c>
      <c r="S324" s="1" t="s">
        <v>32</v>
      </c>
      <c r="T324" s="1" t="s">
        <v>86</v>
      </c>
    </row>
    <row r="325" spans="1:20" ht="25.5">
      <c r="A325">
        <v>322</v>
      </c>
      <c r="B325">
        <v>1</v>
      </c>
      <c r="C325" s="1" t="s">
        <v>313</v>
      </c>
      <c r="D325" s="1" t="s">
        <v>157</v>
      </c>
      <c r="E325" t="s">
        <v>202</v>
      </c>
      <c r="F325" t="s">
        <v>10</v>
      </c>
      <c r="G325">
        <v>48.5</v>
      </c>
      <c r="H325">
        <v>18.1</v>
      </c>
      <c r="I325">
        <v>11.9</v>
      </c>
      <c r="J325" t="s">
        <v>13</v>
      </c>
      <c r="K325" t="s">
        <v>14</v>
      </c>
      <c r="L325" t="s">
        <v>312</v>
      </c>
      <c r="M325" s="3">
        <v>3994000</v>
      </c>
      <c r="N325" s="3">
        <v>82350.51546391753</v>
      </c>
      <c r="O325" s="3">
        <f aca="true" t="shared" si="10" ref="O325:O375">N325/$U$2</f>
        <v>3364.678874930236</v>
      </c>
      <c r="P325" s="14">
        <f aca="true" t="shared" si="11" ref="P325:P375">N325/$V$2</f>
        <v>2278.665500747584</v>
      </c>
      <c r="Q325" t="s">
        <v>24</v>
      </c>
      <c r="R325" s="1" t="s">
        <v>26</v>
      </c>
      <c r="S325" s="1" t="s">
        <v>32</v>
      </c>
      <c r="T325" s="1" t="s">
        <v>86</v>
      </c>
    </row>
    <row r="326" spans="1:20" ht="25.5">
      <c r="A326">
        <v>323</v>
      </c>
      <c r="B326">
        <v>1</v>
      </c>
      <c r="C326" s="1" t="s">
        <v>529</v>
      </c>
      <c r="D326" s="1" t="s">
        <v>530</v>
      </c>
      <c r="E326" t="s">
        <v>533</v>
      </c>
      <c r="F326" t="s">
        <v>10</v>
      </c>
      <c r="G326">
        <v>41.9</v>
      </c>
      <c r="H326">
        <v>17.4</v>
      </c>
      <c r="I326">
        <v>12.6</v>
      </c>
      <c r="J326" t="s">
        <v>13</v>
      </c>
      <c r="K326" t="s">
        <v>14</v>
      </c>
      <c r="L326" t="s">
        <v>23</v>
      </c>
      <c r="M326" s="3">
        <v>4026000</v>
      </c>
      <c r="N326" s="3">
        <v>96085.91885441527</v>
      </c>
      <c r="O326" s="3">
        <f t="shared" si="10"/>
        <v>3925.8802391998065</v>
      </c>
      <c r="P326" s="14">
        <f t="shared" si="11"/>
        <v>2658.728572222737</v>
      </c>
      <c r="Q326" t="s">
        <v>24</v>
      </c>
      <c r="R326" s="1" t="s">
        <v>26</v>
      </c>
      <c r="S326" s="1" t="s">
        <v>32</v>
      </c>
      <c r="T326" s="1" t="s">
        <v>86</v>
      </c>
    </row>
    <row r="327" spans="1:20" ht="25.5">
      <c r="A327">
        <v>324</v>
      </c>
      <c r="B327">
        <v>1</v>
      </c>
      <c r="C327" s="1" t="s">
        <v>529</v>
      </c>
      <c r="D327" s="1" t="s">
        <v>530</v>
      </c>
      <c r="E327" t="s">
        <v>534</v>
      </c>
      <c r="F327" t="s">
        <v>10</v>
      </c>
      <c r="G327">
        <v>41.9</v>
      </c>
      <c r="H327">
        <v>17.4</v>
      </c>
      <c r="I327">
        <v>12.6</v>
      </c>
      <c r="J327" t="s">
        <v>13</v>
      </c>
      <c r="K327" t="s">
        <v>14</v>
      </c>
      <c r="L327" t="s">
        <v>23</v>
      </c>
      <c r="M327" s="3">
        <v>4026000</v>
      </c>
      <c r="N327" s="3">
        <v>96085.91885441527</v>
      </c>
      <c r="O327" s="3">
        <f t="shared" si="10"/>
        <v>3925.8802391998065</v>
      </c>
      <c r="P327" s="14">
        <f t="shared" si="11"/>
        <v>2658.728572222737</v>
      </c>
      <c r="Q327" t="s">
        <v>24</v>
      </c>
      <c r="R327" s="1" t="s">
        <v>26</v>
      </c>
      <c r="S327" s="1" t="s">
        <v>32</v>
      </c>
      <c r="T327" s="1" t="s">
        <v>36</v>
      </c>
    </row>
    <row r="328" spans="1:20" ht="25.5">
      <c r="A328">
        <v>325</v>
      </c>
      <c r="B328">
        <v>1</v>
      </c>
      <c r="C328" s="1" t="s">
        <v>313</v>
      </c>
      <c r="D328" s="1" t="s">
        <v>157</v>
      </c>
      <c r="E328" t="s">
        <v>535</v>
      </c>
      <c r="F328" t="s">
        <v>10</v>
      </c>
      <c r="G328">
        <v>47.8</v>
      </c>
      <c r="H328">
        <v>18.1</v>
      </c>
      <c r="I328">
        <v>11.9</v>
      </c>
      <c r="J328" t="s">
        <v>13</v>
      </c>
      <c r="K328" t="s">
        <v>14</v>
      </c>
      <c r="L328" t="s">
        <v>312</v>
      </c>
      <c r="M328" s="3">
        <v>4047000</v>
      </c>
      <c r="N328" s="3">
        <v>84665.2719665272</v>
      </c>
      <c r="O328" s="3">
        <f t="shared" si="10"/>
        <v>3459.2552386732254</v>
      </c>
      <c r="P328" s="14">
        <f t="shared" si="11"/>
        <v>2342.715564738244</v>
      </c>
      <c r="Q328" t="s">
        <v>24</v>
      </c>
      <c r="R328" s="1" t="s">
        <v>26</v>
      </c>
      <c r="S328" s="1" t="s">
        <v>32</v>
      </c>
      <c r="T328" s="1" t="s">
        <v>86</v>
      </c>
    </row>
    <row r="329" spans="1:20" ht="25.5">
      <c r="A329">
        <v>326</v>
      </c>
      <c r="B329">
        <v>1</v>
      </c>
      <c r="C329" s="1" t="s">
        <v>529</v>
      </c>
      <c r="D329" s="1" t="s">
        <v>530</v>
      </c>
      <c r="E329" t="s">
        <v>42</v>
      </c>
      <c r="F329" t="s">
        <v>10</v>
      </c>
      <c r="G329">
        <v>41.5</v>
      </c>
      <c r="H329">
        <v>17.4</v>
      </c>
      <c r="I329">
        <v>12.6</v>
      </c>
      <c r="J329" t="s">
        <v>13</v>
      </c>
      <c r="K329" t="s">
        <v>14</v>
      </c>
      <c r="L329" t="s">
        <v>23</v>
      </c>
      <c r="M329" s="3">
        <v>4052000</v>
      </c>
      <c r="N329" s="3">
        <v>97638.55421686747</v>
      </c>
      <c r="O329" s="3">
        <f t="shared" si="10"/>
        <v>3989.3178433858006</v>
      </c>
      <c r="P329" s="14">
        <f t="shared" si="11"/>
        <v>2701.6904968170124</v>
      </c>
      <c r="Q329" t="s">
        <v>24</v>
      </c>
      <c r="R329" s="1" t="s">
        <v>26</v>
      </c>
      <c r="S329" s="1" t="s">
        <v>32</v>
      </c>
      <c r="T329" s="1" t="s">
        <v>86</v>
      </c>
    </row>
    <row r="330" spans="1:20" ht="25.5">
      <c r="A330">
        <v>327</v>
      </c>
      <c r="B330">
        <v>1</v>
      </c>
      <c r="C330" s="1" t="s">
        <v>313</v>
      </c>
      <c r="D330" s="1" t="s">
        <v>157</v>
      </c>
      <c r="E330" t="s">
        <v>532</v>
      </c>
      <c r="F330" t="s">
        <v>10</v>
      </c>
      <c r="G330">
        <v>48</v>
      </c>
      <c r="H330">
        <v>18.1</v>
      </c>
      <c r="I330">
        <v>12</v>
      </c>
      <c r="J330" t="s">
        <v>13</v>
      </c>
      <c r="K330" t="s">
        <v>14</v>
      </c>
      <c r="L330" t="s">
        <v>312</v>
      </c>
      <c r="M330" s="3">
        <v>4058000</v>
      </c>
      <c r="N330" s="3">
        <v>84541.66666666667</v>
      </c>
      <c r="O330" s="3">
        <f t="shared" si="10"/>
        <v>3454.2049710589035</v>
      </c>
      <c r="P330" s="14">
        <f t="shared" si="11"/>
        <v>2339.295365958491</v>
      </c>
      <c r="Q330" t="s">
        <v>24</v>
      </c>
      <c r="R330" s="1" t="s">
        <v>26</v>
      </c>
      <c r="S330" s="1" t="s">
        <v>32</v>
      </c>
      <c r="T330" s="1" t="s">
        <v>86</v>
      </c>
    </row>
    <row r="331" spans="1:20" ht="25.5">
      <c r="A331">
        <v>328</v>
      </c>
      <c r="B331">
        <v>1</v>
      </c>
      <c r="C331" s="1" t="s">
        <v>313</v>
      </c>
      <c r="D331" s="1" t="s">
        <v>157</v>
      </c>
      <c r="E331" t="s">
        <v>536</v>
      </c>
      <c r="F331" t="s">
        <v>10</v>
      </c>
      <c r="G331">
        <v>46.1</v>
      </c>
      <c r="H331">
        <v>18.2</v>
      </c>
      <c r="I331">
        <v>12.5</v>
      </c>
      <c r="J331" t="s">
        <v>13</v>
      </c>
      <c r="K331" t="s">
        <v>14</v>
      </c>
      <c r="L331" t="s">
        <v>312</v>
      </c>
      <c r="M331" s="3">
        <v>4075000</v>
      </c>
      <c r="N331" s="3">
        <v>88394.79392624728</v>
      </c>
      <c r="O331" s="3">
        <f t="shared" si="10"/>
        <v>3611.636115474863</v>
      </c>
      <c r="P331" s="14">
        <f t="shared" si="11"/>
        <v>2445.912648278277</v>
      </c>
      <c r="Q331" t="s">
        <v>24</v>
      </c>
      <c r="R331" s="1" t="s">
        <v>26</v>
      </c>
      <c r="S331" s="1" t="s">
        <v>32</v>
      </c>
      <c r="T331" s="1" t="s">
        <v>86</v>
      </c>
    </row>
    <row r="332" spans="1:20" ht="25.5">
      <c r="A332">
        <v>329</v>
      </c>
      <c r="B332">
        <v>1</v>
      </c>
      <c r="C332" s="1" t="s">
        <v>313</v>
      </c>
      <c r="D332" s="1" t="s">
        <v>157</v>
      </c>
      <c r="E332" t="s">
        <v>333</v>
      </c>
      <c r="F332" t="s">
        <v>10</v>
      </c>
      <c r="G332">
        <v>46.4</v>
      </c>
      <c r="H332">
        <v>18.1</v>
      </c>
      <c r="I332">
        <v>13</v>
      </c>
      <c r="J332" t="s">
        <v>13</v>
      </c>
      <c r="K332" t="s">
        <v>14</v>
      </c>
      <c r="L332" t="s">
        <v>312</v>
      </c>
      <c r="M332" s="3">
        <v>4086000</v>
      </c>
      <c r="N332" s="3">
        <v>88060.3448275862</v>
      </c>
      <c r="O332" s="3">
        <f t="shared" si="10"/>
        <v>3597.9711880525515</v>
      </c>
      <c r="P332" s="14">
        <f t="shared" si="11"/>
        <v>2436.6583331281913</v>
      </c>
      <c r="Q332" t="s">
        <v>24</v>
      </c>
      <c r="R332" s="1" t="s">
        <v>26</v>
      </c>
      <c r="S332" s="1" t="s">
        <v>32</v>
      </c>
      <c r="T332" s="1" t="s">
        <v>86</v>
      </c>
    </row>
    <row r="333" spans="1:20" ht="25.5">
      <c r="A333">
        <v>330</v>
      </c>
      <c r="B333">
        <v>1</v>
      </c>
      <c r="C333" s="1" t="s">
        <v>313</v>
      </c>
      <c r="D333" s="1" t="s">
        <v>157</v>
      </c>
      <c r="E333" t="s">
        <v>536</v>
      </c>
      <c r="F333" t="s">
        <v>10</v>
      </c>
      <c r="G333">
        <v>48</v>
      </c>
      <c r="H333">
        <v>18.1</v>
      </c>
      <c r="I333">
        <v>12</v>
      </c>
      <c r="J333" t="s">
        <v>13</v>
      </c>
      <c r="K333" t="s">
        <v>14</v>
      </c>
      <c r="L333" t="s">
        <v>312</v>
      </c>
      <c r="M333" s="3">
        <v>4104000</v>
      </c>
      <c r="N333" s="3">
        <v>85500</v>
      </c>
      <c r="O333" s="3">
        <f t="shared" si="10"/>
        <v>3493.3605720122573</v>
      </c>
      <c r="P333" s="14">
        <f t="shared" si="11"/>
        <v>2365.812760446931</v>
      </c>
      <c r="Q333" t="s">
        <v>24</v>
      </c>
      <c r="R333" s="1" t="s">
        <v>26</v>
      </c>
      <c r="S333" s="1" t="s">
        <v>32</v>
      </c>
      <c r="T333" s="1" t="s">
        <v>86</v>
      </c>
    </row>
    <row r="334" spans="1:20" ht="25.5">
      <c r="A334">
        <v>331</v>
      </c>
      <c r="B334">
        <v>1</v>
      </c>
      <c r="C334" s="1" t="s">
        <v>313</v>
      </c>
      <c r="D334" s="1" t="s">
        <v>157</v>
      </c>
      <c r="E334" t="s">
        <v>537</v>
      </c>
      <c r="F334" t="s">
        <v>10</v>
      </c>
      <c r="G334">
        <v>44.7</v>
      </c>
      <c r="H334">
        <v>22.7</v>
      </c>
      <c r="I334">
        <v>10.9</v>
      </c>
      <c r="J334" t="s">
        <v>13</v>
      </c>
      <c r="K334" t="s">
        <v>46</v>
      </c>
      <c r="L334" t="s">
        <v>312</v>
      </c>
      <c r="M334" s="3">
        <v>4108000</v>
      </c>
      <c r="N334" s="3">
        <v>91901.56599552571</v>
      </c>
      <c r="O334" s="3">
        <f t="shared" si="10"/>
        <v>3754.9158731573325</v>
      </c>
      <c r="P334" s="14">
        <f t="shared" si="11"/>
        <v>2542.9461700265556</v>
      </c>
      <c r="Q334" t="s">
        <v>24</v>
      </c>
      <c r="R334" s="1" t="s">
        <v>26</v>
      </c>
      <c r="S334" s="1" t="s">
        <v>32</v>
      </c>
      <c r="T334" s="1" t="s">
        <v>86</v>
      </c>
    </row>
    <row r="335" spans="1:20" ht="25.5">
      <c r="A335">
        <v>332</v>
      </c>
      <c r="B335">
        <v>1</v>
      </c>
      <c r="C335" s="1" t="s">
        <v>529</v>
      </c>
      <c r="D335" s="1" t="s">
        <v>530</v>
      </c>
      <c r="E335" t="s">
        <v>40</v>
      </c>
      <c r="F335" t="s">
        <v>10</v>
      </c>
      <c r="G335">
        <v>41.5</v>
      </c>
      <c r="H335">
        <v>17.4</v>
      </c>
      <c r="I335">
        <v>12.6</v>
      </c>
      <c r="J335" t="s">
        <v>13</v>
      </c>
      <c r="K335" t="s">
        <v>14</v>
      </c>
      <c r="L335" t="s">
        <v>23</v>
      </c>
      <c r="M335" s="3">
        <v>4118000</v>
      </c>
      <c r="N335" s="3">
        <v>99228.9156626506</v>
      </c>
      <c r="O335" s="3">
        <f t="shared" si="10"/>
        <v>4054.2968605781653</v>
      </c>
      <c r="P335" s="14">
        <f t="shared" si="11"/>
        <v>2745.696314386095</v>
      </c>
      <c r="Q335" t="s">
        <v>24</v>
      </c>
      <c r="R335" s="1" t="s">
        <v>26</v>
      </c>
      <c r="S335" s="1" t="s">
        <v>32</v>
      </c>
      <c r="T335" s="1" t="s">
        <v>86</v>
      </c>
    </row>
    <row r="336" spans="1:20" ht="25.5">
      <c r="A336">
        <v>333</v>
      </c>
      <c r="B336">
        <v>1</v>
      </c>
      <c r="C336" s="1" t="s">
        <v>126</v>
      </c>
      <c r="D336" s="1" t="s">
        <v>235</v>
      </c>
      <c r="E336" t="s">
        <v>40</v>
      </c>
      <c r="F336" t="s">
        <v>10</v>
      </c>
      <c r="G336">
        <v>41.6</v>
      </c>
      <c r="H336">
        <v>17.5</v>
      </c>
      <c r="I336">
        <v>12.3</v>
      </c>
      <c r="J336" t="s">
        <v>13</v>
      </c>
      <c r="K336" t="s">
        <v>14</v>
      </c>
      <c r="L336" t="s">
        <v>23</v>
      </c>
      <c r="M336" s="3">
        <v>4127552</v>
      </c>
      <c r="N336" s="3">
        <v>99220</v>
      </c>
      <c r="O336" s="3">
        <f t="shared" si="10"/>
        <v>4053.9325842696626</v>
      </c>
      <c r="P336" s="14">
        <f t="shared" si="11"/>
        <v>2745.449615105784</v>
      </c>
      <c r="R336" s="1" t="s">
        <v>25</v>
      </c>
      <c r="S336" s="1" t="s">
        <v>433</v>
      </c>
      <c r="T336" s="1" t="s">
        <v>434</v>
      </c>
    </row>
    <row r="337" spans="1:20" ht="25.5">
      <c r="A337">
        <v>334</v>
      </c>
      <c r="B337">
        <v>1</v>
      </c>
      <c r="C337" s="1" t="s">
        <v>313</v>
      </c>
      <c r="D337" s="1" t="s">
        <v>157</v>
      </c>
      <c r="E337" t="s">
        <v>538</v>
      </c>
      <c r="F337" t="s">
        <v>10</v>
      </c>
      <c r="G337">
        <v>45</v>
      </c>
      <c r="H337">
        <v>22.5</v>
      </c>
      <c r="I337">
        <v>11</v>
      </c>
      <c r="J337" t="s">
        <v>13</v>
      </c>
      <c r="K337" t="s">
        <v>46</v>
      </c>
      <c r="L337" t="s">
        <v>312</v>
      </c>
      <c r="M337" s="3">
        <v>4133000</v>
      </c>
      <c r="N337" s="3">
        <v>91844.44444444444</v>
      </c>
      <c r="O337" s="3">
        <f t="shared" si="10"/>
        <v>3752.5819997730105</v>
      </c>
      <c r="P337" s="14">
        <f t="shared" si="11"/>
        <v>2541.365598161706</v>
      </c>
      <c r="Q337" t="s">
        <v>24</v>
      </c>
      <c r="R337" s="1" t="s">
        <v>26</v>
      </c>
      <c r="S337" s="1" t="s">
        <v>32</v>
      </c>
      <c r="T337" s="1" t="s">
        <v>86</v>
      </c>
    </row>
    <row r="338" spans="1:20" ht="25.5">
      <c r="A338">
        <v>335</v>
      </c>
      <c r="B338">
        <v>1</v>
      </c>
      <c r="C338" s="1" t="s">
        <v>313</v>
      </c>
      <c r="D338" s="1" t="s">
        <v>157</v>
      </c>
      <c r="E338" t="s">
        <v>517</v>
      </c>
      <c r="F338" t="s">
        <v>10</v>
      </c>
      <c r="G338">
        <v>45</v>
      </c>
      <c r="H338">
        <v>22.5</v>
      </c>
      <c r="I338">
        <v>11.1</v>
      </c>
      <c r="J338" t="s">
        <v>13</v>
      </c>
      <c r="K338" t="s">
        <v>46</v>
      </c>
      <c r="L338" t="s">
        <v>312</v>
      </c>
      <c r="M338" s="3">
        <v>4139000</v>
      </c>
      <c r="N338" s="3">
        <v>91977.77777777778</v>
      </c>
      <c r="O338" s="3">
        <f t="shared" si="10"/>
        <v>3758.0297355578255</v>
      </c>
      <c r="P338" s="14">
        <f t="shared" si="11"/>
        <v>2545.054974786185</v>
      </c>
      <c r="Q338" t="s">
        <v>24</v>
      </c>
      <c r="R338" s="1" t="s">
        <v>26</v>
      </c>
      <c r="S338" s="1" t="s">
        <v>32</v>
      </c>
      <c r="T338" s="1" t="s">
        <v>86</v>
      </c>
    </row>
    <row r="339" spans="1:19" ht="25.5">
      <c r="A339">
        <v>336</v>
      </c>
      <c r="B339">
        <v>1</v>
      </c>
      <c r="C339" s="1" t="s">
        <v>156</v>
      </c>
      <c r="D339" s="1" t="s">
        <v>235</v>
      </c>
      <c r="E339" t="s">
        <v>9</v>
      </c>
      <c r="F339" t="s">
        <v>10</v>
      </c>
      <c r="G339">
        <v>43.3</v>
      </c>
      <c r="H339">
        <v>19.4</v>
      </c>
      <c r="I339">
        <v>11.2</v>
      </c>
      <c r="J339" t="s">
        <v>13</v>
      </c>
      <c r="K339" t="s">
        <v>14</v>
      </c>
      <c r="L339" t="s">
        <v>23</v>
      </c>
      <c r="M339" s="3">
        <v>4160000</v>
      </c>
      <c r="N339" s="3">
        <v>96073.90300230948</v>
      </c>
      <c r="O339" s="3">
        <f t="shared" si="10"/>
        <v>3925.3892952935435</v>
      </c>
      <c r="P339" s="14">
        <f t="shared" si="11"/>
        <v>2658.3960896936196</v>
      </c>
      <c r="Q339" t="s">
        <v>520</v>
      </c>
      <c r="R339" s="1" t="s">
        <v>109</v>
      </c>
      <c r="S339" s="1" t="s">
        <v>521</v>
      </c>
    </row>
    <row r="340" spans="1:20" ht="25.5">
      <c r="A340">
        <v>337</v>
      </c>
      <c r="B340">
        <v>1</v>
      </c>
      <c r="C340" s="1" t="s">
        <v>313</v>
      </c>
      <c r="D340" s="1" t="s">
        <v>157</v>
      </c>
      <c r="E340" t="s">
        <v>451</v>
      </c>
      <c r="F340" t="s">
        <v>10</v>
      </c>
      <c r="G340">
        <v>47.7</v>
      </c>
      <c r="H340">
        <v>18.1</v>
      </c>
      <c r="I340">
        <v>12.1</v>
      </c>
      <c r="J340" t="s">
        <v>13</v>
      </c>
      <c r="K340" t="s">
        <v>14</v>
      </c>
      <c r="L340" t="s">
        <v>312</v>
      </c>
      <c r="M340" s="3">
        <v>4162000</v>
      </c>
      <c r="N340" s="3">
        <v>87253.66876310272</v>
      </c>
      <c r="O340" s="3">
        <f t="shared" si="10"/>
        <v>3565.0120025782517</v>
      </c>
      <c r="P340" s="14">
        <f t="shared" si="11"/>
        <v>2414.3373445094526</v>
      </c>
      <c r="Q340" t="s">
        <v>24</v>
      </c>
      <c r="R340" s="1" t="s">
        <v>26</v>
      </c>
      <c r="S340" s="1" t="s">
        <v>32</v>
      </c>
      <c r="T340" s="1" t="s">
        <v>86</v>
      </c>
    </row>
    <row r="341" spans="1:20" ht="25.5">
      <c r="A341">
        <v>338</v>
      </c>
      <c r="B341">
        <v>1</v>
      </c>
      <c r="C341" s="1" t="s">
        <v>313</v>
      </c>
      <c r="D341" s="1" t="s">
        <v>157</v>
      </c>
      <c r="E341" t="s">
        <v>452</v>
      </c>
      <c r="F341" t="s">
        <v>10</v>
      </c>
      <c r="G341">
        <v>47.7</v>
      </c>
      <c r="H341">
        <v>18.1</v>
      </c>
      <c r="I341">
        <v>12.1</v>
      </c>
      <c r="J341" t="s">
        <v>13</v>
      </c>
      <c r="K341" t="s">
        <v>14</v>
      </c>
      <c r="L341" t="s">
        <v>312</v>
      </c>
      <c r="M341" s="3">
        <v>4162000</v>
      </c>
      <c r="N341" s="3">
        <v>87253.66876310272</v>
      </c>
      <c r="O341" s="3">
        <f t="shared" si="10"/>
        <v>3565.0120025782517</v>
      </c>
      <c r="P341" s="14">
        <f t="shared" si="11"/>
        <v>2414.3373445094526</v>
      </c>
      <c r="Q341" t="s">
        <v>24</v>
      </c>
      <c r="R341" s="1" t="s">
        <v>26</v>
      </c>
      <c r="S341" s="1" t="s">
        <v>32</v>
      </c>
      <c r="T341" s="1" t="s">
        <v>36</v>
      </c>
    </row>
    <row r="342" spans="1:20" ht="25.5">
      <c r="A342">
        <v>339</v>
      </c>
      <c r="B342">
        <v>1</v>
      </c>
      <c r="C342" s="1" t="s">
        <v>313</v>
      </c>
      <c r="D342" s="1" t="s">
        <v>157</v>
      </c>
      <c r="E342" t="s">
        <v>333</v>
      </c>
      <c r="F342" t="s">
        <v>10</v>
      </c>
      <c r="G342">
        <v>48</v>
      </c>
      <c r="H342">
        <v>18.1</v>
      </c>
      <c r="I342">
        <v>12.1</v>
      </c>
      <c r="J342" t="s">
        <v>13</v>
      </c>
      <c r="K342" t="s">
        <v>14</v>
      </c>
      <c r="L342" t="s">
        <v>312</v>
      </c>
      <c r="M342" s="3">
        <v>4174000</v>
      </c>
      <c r="N342" s="3">
        <v>86958.33333333333</v>
      </c>
      <c r="O342" s="3">
        <f t="shared" si="10"/>
        <v>3552.945182158665</v>
      </c>
      <c r="P342" s="14">
        <f t="shared" si="11"/>
        <v>2406.165317277166</v>
      </c>
      <c r="Q342" t="s">
        <v>24</v>
      </c>
      <c r="R342" s="1" t="s">
        <v>26</v>
      </c>
      <c r="S342" s="1" t="s">
        <v>32</v>
      </c>
      <c r="T342" s="1" t="s">
        <v>86</v>
      </c>
    </row>
    <row r="343" spans="1:19" ht="25.5">
      <c r="A343">
        <v>340</v>
      </c>
      <c r="B343">
        <v>1</v>
      </c>
      <c r="C343" s="1" t="s">
        <v>156</v>
      </c>
      <c r="D343" s="1" t="s">
        <v>235</v>
      </c>
      <c r="E343" t="s">
        <v>2</v>
      </c>
      <c r="F343" t="s">
        <v>10</v>
      </c>
      <c r="G343">
        <v>43.5</v>
      </c>
      <c r="H343">
        <v>19.5</v>
      </c>
      <c r="I343">
        <v>11.4</v>
      </c>
      <c r="J343" t="s">
        <v>13</v>
      </c>
      <c r="K343" t="s">
        <v>14</v>
      </c>
      <c r="L343" t="s">
        <v>23</v>
      </c>
      <c r="M343" s="3">
        <v>4179000</v>
      </c>
      <c r="N343" s="3">
        <v>96068.96551724138</v>
      </c>
      <c r="O343" s="3">
        <f t="shared" si="10"/>
        <v>3925.18755943785</v>
      </c>
      <c r="P343" s="14">
        <f t="shared" si="11"/>
        <v>2658.259467878665</v>
      </c>
      <c r="Q343" t="s">
        <v>520</v>
      </c>
      <c r="R343" s="1" t="s">
        <v>109</v>
      </c>
      <c r="S343" s="1" t="s">
        <v>521</v>
      </c>
    </row>
    <row r="344" spans="1:20" ht="25.5">
      <c r="A344">
        <v>341</v>
      </c>
      <c r="B344">
        <v>1</v>
      </c>
      <c r="C344" s="1" t="s">
        <v>519</v>
      </c>
      <c r="D344" s="1" t="s">
        <v>235</v>
      </c>
      <c r="E344" t="s">
        <v>5</v>
      </c>
      <c r="F344" t="s">
        <v>10</v>
      </c>
      <c r="G344">
        <v>45.9</v>
      </c>
      <c r="H344">
        <v>21.6</v>
      </c>
      <c r="I344">
        <v>12.5</v>
      </c>
      <c r="J344" t="s">
        <v>13</v>
      </c>
      <c r="K344" t="s">
        <v>14</v>
      </c>
      <c r="L344" t="s">
        <v>23</v>
      </c>
      <c r="M344" s="3">
        <v>4190000</v>
      </c>
      <c r="N344" s="3">
        <v>91285.40305010893</v>
      </c>
      <c r="O344" s="3">
        <f t="shared" si="10"/>
        <v>3729.740676204655</v>
      </c>
      <c r="P344" s="14">
        <f t="shared" si="11"/>
        <v>2525.896741268876</v>
      </c>
      <c r="Q344" t="s">
        <v>24</v>
      </c>
      <c r="R344" s="1" t="s">
        <v>27</v>
      </c>
      <c r="S344" s="1" t="s">
        <v>31</v>
      </c>
      <c r="T344" s="1" t="s">
        <v>539</v>
      </c>
    </row>
    <row r="345" spans="1:19" ht="25.5">
      <c r="A345">
        <v>342</v>
      </c>
      <c r="B345">
        <v>1</v>
      </c>
      <c r="C345" s="1" t="s">
        <v>156</v>
      </c>
      <c r="D345" s="1" t="s">
        <v>235</v>
      </c>
      <c r="E345" t="s">
        <v>2</v>
      </c>
      <c r="F345" t="s">
        <v>10</v>
      </c>
      <c r="G345">
        <v>45.9</v>
      </c>
      <c r="H345">
        <v>21.8</v>
      </c>
      <c r="I345">
        <v>12.5</v>
      </c>
      <c r="J345" t="s">
        <v>13</v>
      </c>
      <c r="K345" t="s">
        <v>14</v>
      </c>
      <c r="L345" t="s">
        <v>23</v>
      </c>
      <c r="M345" s="3">
        <v>4192000</v>
      </c>
      <c r="N345" s="3">
        <v>91328.9760348584</v>
      </c>
      <c r="O345" s="3">
        <f t="shared" si="10"/>
        <v>3731.520982016686</v>
      </c>
      <c r="P345" s="14">
        <f t="shared" si="11"/>
        <v>2527.102419904327</v>
      </c>
      <c r="Q345" t="s">
        <v>520</v>
      </c>
      <c r="R345" s="1" t="s">
        <v>109</v>
      </c>
      <c r="S345" s="1" t="s">
        <v>521</v>
      </c>
    </row>
    <row r="346" spans="1:19" ht="25.5">
      <c r="A346">
        <v>343</v>
      </c>
      <c r="B346">
        <v>1</v>
      </c>
      <c r="C346" s="1" t="s">
        <v>156</v>
      </c>
      <c r="D346" s="1" t="s">
        <v>235</v>
      </c>
      <c r="E346" t="s">
        <v>0</v>
      </c>
      <c r="F346" t="s">
        <v>10</v>
      </c>
      <c r="G346">
        <v>43.9</v>
      </c>
      <c r="H346">
        <v>19.4</v>
      </c>
      <c r="I346">
        <v>11.2</v>
      </c>
      <c r="J346" t="s">
        <v>13</v>
      </c>
      <c r="K346" t="s">
        <v>14</v>
      </c>
      <c r="L346" t="s">
        <v>23</v>
      </c>
      <c r="M346" s="3">
        <v>4217000</v>
      </c>
      <c r="N346" s="3">
        <v>96059.22551252847</v>
      </c>
      <c r="O346" s="3">
        <f t="shared" si="10"/>
        <v>3924.789602146209</v>
      </c>
      <c r="P346" s="14">
        <f t="shared" si="11"/>
        <v>2657.989958785839</v>
      </c>
      <c r="Q346" t="s">
        <v>520</v>
      </c>
      <c r="R346" s="1" t="s">
        <v>109</v>
      </c>
      <c r="S346" s="1" t="s">
        <v>521</v>
      </c>
    </row>
    <row r="347" spans="1:20" ht="25.5">
      <c r="A347">
        <v>344</v>
      </c>
      <c r="B347">
        <v>1</v>
      </c>
      <c r="C347" s="1" t="s">
        <v>442</v>
      </c>
      <c r="D347" s="1" t="s">
        <v>231</v>
      </c>
      <c r="E347" t="s">
        <v>540</v>
      </c>
      <c r="G347">
        <v>51.1</v>
      </c>
      <c r="H347">
        <v>19.7</v>
      </c>
      <c r="I347">
        <v>11.5</v>
      </c>
      <c r="J347" t="s">
        <v>13</v>
      </c>
      <c r="K347" t="s">
        <v>14</v>
      </c>
      <c r="L347" t="s">
        <v>23</v>
      </c>
      <c r="M347" s="3">
        <v>4285000</v>
      </c>
      <c r="N347" s="3">
        <v>83855.18590998043</v>
      </c>
      <c r="O347" s="3">
        <f t="shared" si="10"/>
        <v>3426.1567276805076</v>
      </c>
      <c r="P347" s="14">
        <f t="shared" si="11"/>
        <v>2320.3002205319463</v>
      </c>
      <c r="Q347" t="s">
        <v>24</v>
      </c>
      <c r="R347" s="1" t="s">
        <v>27</v>
      </c>
      <c r="S347" s="1" t="s">
        <v>31</v>
      </c>
      <c r="T347" s="1" t="s">
        <v>541</v>
      </c>
    </row>
    <row r="348" spans="1:20" ht="25.5">
      <c r="A348">
        <v>345</v>
      </c>
      <c r="B348">
        <v>1</v>
      </c>
      <c r="C348" s="1" t="s">
        <v>126</v>
      </c>
      <c r="D348" s="1" t="s">
        <v>235</v>
      </c>
      <c r="E348" t="s">
        <v>9</v>
      </c>
      <c r="F348" t="s">
        <v>10</v>
      </c>
      <c r="G348">
        <v>43.3</v>
      </c>
      <c r="H348">
        <v>19.4</v>
      </c>
      <c r="I348">
        <v>11.2</v>
      </c>
      <c r="J348" t="s">
        <v>13</v>
      </c>
      <c r="K348" t="s">
        <v>14</v>
      </c>
      <c r="L348" t="s">
        <v>23</v>
      </c>
      <c r="M348" s="3">
        <v>4296226</v>
      </c>
      <c r="N348" s="3">
        <v>99220</v>
      </c>
      <c r="O348" s="3">
        <f t="shared" si="10"/>
        <v>4053.9325842696626</v>
      </c>
      <c r="P348" s="14">
        <f t="shared" si="11"/>
        <v>2745.449615105784</v>
      </c>
      <c r="R348" s="1" t="s">
        <v>25</v>
      </c>
      <c r="S348" s="1" t="s">
        <v>433</v>
      </c>
      <c r="T348" s="1" t="s">
        <v>434</v>
      </c>
    </row>
    <row r="349" spans="1:20" ht="25.5">
      <c r="A349">
        <v>346</v>
      </c>
      <c r="B349">
        <v>1</v>
      </c>
      <c r="C349" s="1" t="s">
        <v>529</v>
      </c>
      <c r="D349" s="1" t="s">
        <v>530</v>
      </c>
      <c r="E349" t="s">
        <v>542</v>
      </c>
      <c r="F349" t="s">
        <v>10</v>
      </c>
      <c r="G349">
        <v>43.6</v>
      </c>
      <c r="H349">
        <v>19.3</v>
      </c>
      <c r="I349">
        <v>13.6</v>
      </c>
      <c r="J349" t="s">
        <v>13</v>
      </c>
      <c r="K349" t="s">
        <v>14</v>
      </c>
      <c r="L349" t="s">
        <v>23</v>
      </c>
      <c r="M349" s="3">
        <v>4326000</v>
      </c>
      <c r="N349" s="3">
        <v>99220.18348623853</v>
      </c>
      <c r="O349" s="3">
        <f t="shared" si="10"/>
        <v>4053.9400811537703</v>
      </c>
      <c r="P349" s="14">
        <f t="shared" si="11"/>
        <v>2745.4546922295785</v>
      </c>
      <c r="Q349" t="s">
        <v>24</v>
      </c>
      <c r="R349" s="1" t="s">
        <v>26</v>
      </c>
      <c r="S349" s="1" t="s">
        <v>32</v>
      </c>
      <c r="T349" s="1" t="s">
        <v>86</v>
      </c>
    </row>
    <row r="350" spans="1:20" ht="25.5">
      <c r="A350">
        <v>347</v>
      </c>
      <c r="B350">
        <v>1</v>
      </c>
      <c r="C350" s="1" t="s">
        <v>529</v>
      </c>
      <c r="D350" s="1" t="s">
        <v>530</v>
      </c>
      <c r="E350" t="s">
        <v>2</v>
      </c>
      <c r="F350" t="s">
        <v>10</v>
      </c>
      <c r="G350">
        <v>43.6</v>
      </c>
      <c r="H350">
        <v>19.4</v>
      </c>
      <c r="I350">
        <v>11.4</v>
      </c>
      <c r="J350" t="s">
        <v>13</v>
      </c>
      <c r="K350" t="s">
        <v>14</v>
      </c>
      <c r="L350" t="s">
        <v>23</v>
      </c>
      <c r="M350" s="3">
        <v>4326000</v>
      </c>
      <c r="N350" s="3">
        <v>99220.18348623853</v>
      </c>
      <c r="O350" s="3">
        <f t="shared" si="10"/>
        <v>4053.9400811537703</v>
      </c>
      <c r="P350" s="14">
        <f t="shared" si="11"/>
        <v>2745.4546922295785</v>
      </c>
      <c r="Q350" t="s">
        <v>24</v>
      </c>
      <c r="R350" s="1" t="s">
        <v>26</v>
      </c>
      <c r="S350" s="1" t="s">
        <v>32</v>
      </c>
      <c r="T350" s="1" t="s">
        <v>86</v>
      </c>
    </row>
    <row r="351" spans="1:20" ht="25.5">
      <c r="A351">
        <v>348</v>
      </c>
      <c r="B351">
        <v>1</v>
      </c>
      <c r="C351" s="1" t="s">
        <v>529</v>
      </c>
      <c r="D351" s="1" t="s">
        <v>530</v>
      </c>
      <c r="E351" t="s">
        <v>543</v>
      </c>
      <c r="F351" t="s">
        <v>10</v>
      </c>
      <c r="G351">
        <v>43.6</v>
      </c>
      <c r="H351">
        <v>19.3</v>
      </c>
      <c r="I351">
        <v>13.6</v>
      </c>
      <c r="J351" t="s">
        <v>13</v>
      </c>
      <c r="K351" t="s">
        <v>14</v>
      </c>
      <c r="L351" t="s">
        <v>23</v>
      </c>
      <c r="M351" s="3">
        <v>4326000</v>
      </c>
      <c r="N351" s="3">
        <v>99220.18348623853</v>
      </c>
      <c r="O351" s="3">
        <f t="shared" si="10"/>
        <v>4053.9400811537703</v>
      </c>
      <c r="P351" s="14">
        <f t="shared" si="11"/>
        <v>2745.4546922295785</v>
      </c>
      <c r="Q351" t="s">
        <v>24</v>
      </c>
      <c r="R351" s="1" t="s">
        <v>26</v>
      </c>
      <c r="S351" s="1" t="s">
        <v>32</v>
      </c>
      <c r="T351" s="1" t="s">
        <v>36</v>
      </c>
    </row>
    <row r="352" spans="1:20" ht="25.5">
      <c r="A352">
        <v>349</v>
      </c>
      <c r="B352">
        <v>1</v>
      </c>
      <c r="C352" s="1" t="s">
        <v>529</v>
      </c>
      <c r="D352" s="1" t="s">
        <v>530</v>
      </c>
      <c r="E352" t="s">
        <v>544</v>
      </c>
      <c r="F352" t="s">
        <v>10</v>
      </c>
      <c r="G352">
        <v>43.8</v>
      </c>
      <c r="H352">
        <v>19.4</v>
      </c>
      <c r="I352">
        <v>11.2</v>
      </c>
      <c r="J352" t="s">
        <v>13</v>
      </c>
      <c r="K352" t="s">
        <v>14</v>
      </c>
      <c r="L352" t="s">
        <v>23</v>
      </c>
      <c r="M352" s="3">
        <v>4346000</v>
      </c>
      <c r="N352" s="3">
        <v>99223.74429223745</v>
      </c>
      <c r="O352" s="3">
        <f t="shared" si="10"/>
        <v>4054.085568630743</v>
      </c>
      <c r="P352" s="14">
        <f t="shared" si="11"/>
        <v>2745.553220887704</v>
      </c>
      <c r="Q352" t="s">
        <v>24</v>
      </c>
      <c r="R352" s="1" t="s">
        <v>26</v>
      </c>
      <c r="S352" s="1" t="s">
        <v>32</v>
      </c>
      <c r="T352" s="1" t="s">
        <v>86</v>
      </c>
    </row>
    <row r="353" spans="1:20" ht="25.5">
      <c r="A353">
        <v>350</v>
      </c>
      <c r="B353">
        <v>1</v>
      </c>
      <c r="C353" s="1" t="s">
        <v>529</v>
      </c>
      <c r="D353" s="1" t="s">
        <v>530</v>
      </c>
      <c r="E353" t="s">
        <v>545</v>
      </c>
      <c r="F353" t="s">
        <v>10</v>
      </c>
      <c r="G353">
        <v>43.8</v>
      </c>
      <c r="H353">
        <v>19.4</v>
      </c>
      <c r="I353">
        <v>11.2</v>
      </c>
      <c r="J353" t="s">
        <v>13</v>
      </c>
      <c r="K353" t="s">
        <v>14</v>
      </c>
      <c r="L353" t="s">
        <v>23</v>
      </c>
      <c r="M353" s="3">
        <v>4346000</v>
      </c>
      <c r="N353" s="3">
        <v>99223.74429223745</v>
      </c>
      <c r="O353" s="3">
        <f t="shared" si="10"/>
        <v>4054.085568630743</v>
      </c>
      <c r="P353" s="14">
        <f t="shared" si="11"/>
        <v>2745.553220887704</v>
      </c>
      <c r="Q353" t="s">
        <v>24</v>
      </c>
      <c r="R353" s="1" t="s">
        <v>26</v>
      </c>
      <c r="S353" s="1" t="s">
        <v>32</v>
      </c>
      <c r="T353" s="1" t="s">
        <v>36</v>
      </c>
    </row>
    <row r="354" spans="1:20" ht="25.5">
      <c r="A354">
        <v>351</v>
      </c>
      <c r="B354">
        <v>1</v>
      </c>
      <c r="C354" s="1" t="s">
        <v>529</v>
      </c>
      <c r="D354" s="1" t="s">
        <v>530</v>
      </c>
      <c r="E354" t="s">
        <v>42</v>
      </c>
      <c r="F354" t="s">
        <v>10</v>
      </c>
      <c r="G354">
        <v>43.2</v>
      </c>
      <c r="H354">
        <v>19.3</v>
      </c>
      <c r="I354">
        <v>13.6</v>
      </c>
      <c r="J354" t="s">
        <v>13</v>
      </c>
      <c r="K354" t="s">
        <v>14</v>
      </c>
      <c r="L354" t="s">
        <v>23</v>
      </c>
      <c r="M354" s="3">
        <v>4355000</v>
      </c>
      <c r="N354" s="3">
        <v>100810.18518518518</v>
      </c>
      <c r="O354" s="3">
        <f t="shared" si="10"/>
        <v>4118.904399803276</v>
      </c>
      <c r="P354" s="14">
        <f t="shared" si="11"/>
        <v>2789.450555486892</v>
      </c>
      <c r="Q354" t="s">
        <v>24</v>
      </c>
      <c r="R354" s="1" t="s">
        <v>26</v>
      </c>
      <c r="S354" s="1" t="s">
        <v>32</v>
      </c>
      <c r="T354" s="1" t="s">
        <v>86</v>
      </c>
    </row>
    <row r="355" spans="1:20" ht="25.5">
      <c r="A355">
        <v>352</v>
      </c>
      <c r="B355">
        <v>1</v>
      </c>
      <c r="C355" s="1" t="s">
        <v>529</v>
      </c>
      <c r="D355" s="1" t="s">
        <v>530</v>
      </c>
      <c r="E355" t="s">
        <v>2</v>
      </c>
      <c r="F355" t="s">
        <v>10</v>
      </c>
      <c r="G355">
        <v>46.3</v>
      </c>
      <c r="H355">
        <v>21.6</v>
      </c>
      <c r="I355">
        <v>12.5</v>
      </c>
      <c r="J355" t="s">
        <v>13</v>
      </c>
      <c r="K355" t="s">
        <v>14</v>
      </c>
      <c r="L355" t="s">
        <v>23</v>
      </c>
      <c r="M355" s="3">
        <v>4375000</v>
      </c>
      <c r="N355" s="3">
        <v>94492.44060475162</v>
      </c>
      <c r="O355" s="3">
        <f t="shared" si="10"/>
        <v>3860.7738755771857</v>
      </c>
      <c r="P355" s="14">
        <f t="shared" si="11"/>
        <v>2614.6365116783054</v>
      </c>
      <c r="Q355" t="s">
        <v>24</v>
      </c>
      <c r="R355" s="1" t="s">
        <v>26</v>
      </c>
      <c r="S355" s="1" t="s">
        <v>32</v>
      </c>
      <c r="T355" s="1" t="s">
        <v>86</v>
      </c>
    </row>
    <row r="356" spans="1:20" ht="25.5">
      <c r="A356">
        <v>353</v>
      </c>
      <c r="B356">
        <v>1</v>
      </c>
      <c r="C356" s="1" t="s">
        <v>529</v>
      </c>
      <c r="D356" s="1" t="s">
        <v>530</v>
      </c>
      <c r="E356" t="s">
        <v>42</v>
      </c>
      <c r="F356" t="s">
        <v>10</v>
      </c>
      <c r="G356">
        <v>43.5</v>
      </c>
      <c r="H356">
        <v>19.4</v>
      </c>
      <c r="I356">
        <v>11.2</v>
      </c>
      <c r="J356" t="s">
        <v>13</v>
      </c>
      <c r="K356" t="s">
        <v>14</v>
      </c>
      <c r="L356" t="s">
        <v>23</v>
      </c>
      <c r="M356" s="3">
        <v>4385000</v>
      </c>
      <c r="N356" s="3">
        <v>100804.59770114943</v>
      </c>
      <c r="O356" s="3">
        <f t="shared" si="10"/>
        <v>4118.6761062778105</v>
      </c>
      <c r="P356" s="14">
        <f t="shared" si="11"/>
        <v>2789.295947989458</v>
      </c>
      <c r="Q356" t="s">
        <v>24</v>
      </c>
      <c r="R356" s="1" t="s">
        <v>26</v>
      </c>
      <c r="S356" s="1" t="s">
        <v>32</v>
      </c>
      <c r="T356" s="1" t="s">
        <v>86</v>
      </c>
    </row>
    <row r="357" spans="1:20" ht="25.5">
      <c r="A357">
        <v>354</v>
      </c>
      <c r="B357">
        <v>1</v>
      </c>
      <c r="C357" s="1" t="s">
        <v>529</v>
      </c>
      <c r="D357" s="1" t="s">
        <v>530</v>
      </c>
      <c r="E357" t="s">
        <v>40</v>
      </c>
      <c r="F357" t="s">
        <v>10</v>
      </c>
      <c r="G357">
        <v>43.5</v>
      </c>
      <c r="H357">
        <v>19.4</v>
      </c>
      <c r="I357">
        <v>11.2</v>
      </c>
      <c r="J357" t="s">
        <v>13</v>
      </c>
      <c r="K357" t="s">
        <v>14</v>
      </c>
      <c r="L357" t="s">
        <v>23</v>
      </c>
      <c r="M357" s="3">
        <v>4453000</v>
      </c>
      <c r="N357" s="3">
        <v>102367.81609195402</v>
      </c>
      <c r="O357" s="3">
        <f t="shared" si="10"/>
        <v>4182.546112030807</v>
      </c>
      <c r="P357" s="14">
        <f t="shared" si="11"/>
        <v>2832.55070841438</v>
      </c>
      <c r="Q357" t="s">
        <v>24</v>
      </c>
      <c r="R357" s="1" t="s">
        <v>26</v>
      </c>
      <c r="S357" s="1" t="s">
        <v>32</v>
      </c>
      <c r="T357" s="1" t="s">
        <v>86</v>
      </c>
    </row>
    <row r="358" spans="1:20" ht="25.5">
      <c r="A358">
        <v>355</v>
      </c>
      <c r="B358">
        <v>1</v>
      </c>
      <c r="C358" s="1" t="s">
        <v>546</v>
      </c>
      <c r="D358" s="1" t="s">
        <v>547</v>
      </c>
      <c r="E358" t="s">
        <v>548</v>
      </c>
      <c r="F358" t="s">
        <v>10</v>
      </c>
      <c r="G358">
        <v>44.1</v>
      </c>
      <c r="H358">
        <v>21.9</v>
      </c>
      <c r="I358">
        <v>10.5</v>
      </c>
      <c r="J358" t="s">
        <v>13</v>
      </c>
      <c r="K358" t="s">
        <v>14</v>
      </c>
      <c r="L358" t="s">
        <v>17</v>
      </c>
      <c r="M358" s="3">
        <v>4766328</v>
      </c>
      <c r="N358" s="3">
        <v>108080</v>
      </c>
      <c r="O358" s="3">
        <f t="shared" si="10"/>
        <v>4415.934627170582</v>
      </c>
      <c r="P358" s="14">
        <f t="shared" si="11"/>
        <v>2990.6086918023893</v>
      </c>
      <c r="Q358" t="s">
        <v>24</v>
      </c>
      <c r="R358" s="1" t="s">
        <v>180</v>
      </c>
      <c r="S358" s="1" t="s">
        <v>549</v>
      </c>
      <c r="T358" s="1" t="s">
        <v>550</v>
      </c>
    </row>
    <row r="359" spans="1:20" ht="25.5">
      <c r="A359">
        <v>356</v>
      </c>
      <c r="B359">
        <v>1</v>
      </c>
      <c r="C359" s="1" t="s">
        <v>313</v>
      </c>
      <c r="D359" s="1" t="s">
        <v>157</v>
      </c>
      <c r="E359" t="s">
        <v>537</v>
      </c>
      <c r="F359" t="s">
        <v>10</v>
      </c>
      <c r="G359">
        <v>63.3</v>
      </c>
      <c r="H359">
        <v>19.8</v>
      </c>
      <c r="I359">
        <v>13.2</v>
      </c>
      <c r="J359" t="s">
        <v>13</v>
      </c>
      <c r="K359" t="s">
        <v>46</v>
      </c>
      <c r="L359" t="s">
        <v>312</v>
      </c>
      <c r="M359" s="3">
        <v>4813000</v>
      </c>
      <c r="N359" s="3">
        <v>76034.75513428121</v>
      </c>
      <c r="O359" s="3">
        <f t="shared" si="10"/>
        <v>3106.629423259702</v>
      </c>
      <c r="P359" s="14">
        <f t="shared" si="11"/>
        <v>2103.9063618028104</v>
      </c>
      <c r="Q359" t="s">
        <v>24</v>
      </c>
      <c r="R359" s="1" t="s">
        <v>26</v>
      </c>
      <c r="S359" s="1" t="s">
        <v>32</v>
      </c>
      <c r="T359" s="1" t="s">
        <v>86</v>
      </c>
    </row>
    <row r="360" spans="1:20" ht="25.5">
      <c r="A360">
        <v>357</v>
      </c>
      <c r="B360">
        <v>1</v>
      </c>
      <c r="C360" s="1" t="s">
        <v>546</v>
      </c>
      <c r="D360" s="1" t="s">
        <v>547</v>
      </c>
      <c r="E360" t="s">
        <v>548</v>
      </c>
      <c r="F360" t="s">
        <v>10</v>
      </c>
      <c r="G360">
        <v>44</v>
      </c>
      <c r="H360">
        <v>22</v>
      </c>
      <c r="I360">
        <v>10.3</v>
      </c>
      <c r="J360" t="s">
        <v>13</v>
      </c>
      <c r="K360" t="s">
        <v>14</v>
      </c>
      <c r="L360" t="s">
        <v>17</v>
      </c>
      <c r="M360" s="3">
        <v>4928000</v>
      </c>
      <c r="N360" s="3">
        <v>112000</v>
      </c>
      <c r="O360" s="3">
        <f t="shared" si="10"/>
        <v>4576.0980592441265</v>
      </c>
      <c r="P360" s="14">
        <f t="shared" si="11"/>
        <v>3099.076364562062</v>
      </c>
      <c r="Q360" t="s">
        <v>24</v>
      </c>
      <c r="R360" s="1" t="s">
        <v>180</v>
      </c>
      <c r="S360" s="1" t="s">
        <v>549</v>
      </c>
      <c r="T360" s="1" t="s">
        <v>550</v>
      </c>
    </row>
    <row r="361" spans="1:20" ht="25.5">
      <c r="A361">
        <v>358</v>
      </c>
      <c r="B361">
        <v>1</v>
      </c>
      <c r="C361" s="1" t="s">
        <v>546</v>
      </c>
      <c r="D361" s="1" t="s">
        <v>547</v>
      </c>
      <c r="E361" t="s">
        <v>89</v>
      </c>
      <c r="F361" t="s">
        <v>10</v>
      </c>
      <c r="G361">
        <v>38.7</v>
      </c>
      <c r="H361">
        <v>18.6</v>
      </c>
      <c r="I361">
        <v>8.3</v>
      </c>
      <c r="J361" t="s">
        <v>13</v>
      </c>
      <c r="K361" t="s">
        <v>14</v>
      </c>
      <c r="L361" t="s">
        <v>17</v>
      </c>
      <c r="M361" s="3">
        <v>5418000</v>
      </c>
      <c r="N361" s="3">
        <v>140000</v>
      </c>
      <c r="O361" s="3">
        <f t="shared" si="10"/>
        <v>5720.122574055158</v>
      </c>
      <c r="P361" s="14">
        <f t="shared" si="11"/>
        <v>3873.845455702577</v>
      </c>
      <c r="Q361" t="s">
        <v>24</v>
      </c>
      <c r="R361" s="1" t="s">
        <v>180</v>
      </c>
      <c r="S361" s="1" t="s">
        <v>549</v>
      </c>
      <c r="T361" s="1" t="s">
        <v>550</v>
      </c>
    </row>
    <row r="362" spans="1:19" ht="25.5">
      <c r="A362">
        <v>359</v>
      </c>
      <c r="B362">
        <v>1</v>
      </c>
      <c r="C362" s="1" t="s">
        <v>551</v>
      </c>
      <c r="D362" s="1" t="s">
        <v>235</v>
      </c>
      <c r="E362" t="s">
        <v>221</v>
      </c>
      <c r="F362" t="s">
        <v>10</v>
      </c>
      <c r="G362">
        <v>63.2</v>
      </c>
      <c r="H362" t="s">
        <v>564</v>
      </c>
      <c r="I362">
        <v>11.1</v>
      </c>
      <c r="J362" t="s">
        <v>13</v>
      </c>
      <c r="K362" t="s">
        <v>14</v>
      </c>
      <c r="L362" t="s">
        <v>23</v>
      </c>
      <c r="M362" s="3">
        <v>5673000</v>
      </c>
      <c r="N362" s="3">
        <v>89762.6582278481</v>
      </c>
      <c r="O362" s="3">
        <f t="shared" si="10"/>
        <v>3667.52434025937</v>
      </c>
      <c r="P362" s="14">
        <f t="shared" si="11"/>
        <v>2483.7618976266635</v>
      </c>
      <c r="Q362" t="s">
        <v>520</v>
      </c>
      <c r="R362" s="1" t="s">
        <v>109</v>
      </c>
      <c r="S362" s="1" t="s">
        <v>521</v>
      </c>
    </row>
    <row r="363" spans="1:20" ht="25.5">
      <c r="A363">
        <v>360</v>
      </c>
      <c r="B363">
        <v>1</v>
      </c>
      <c r="C363" s="1" t="s">
        <v>552</v>
      </c>
      <c r="D363" s="1" t="s">
        <v>553</v>
      </c>
      <c r="E363" t="s">
        <v>89</v>
      </c>
      <c r="F363" t="s">
        <v>10</v>
      </c>
      <c r="G363">
        <v>38.6</v>
      </c>
      <c r="H363">
        <v>20.4</v>
      </c>
      <c r="I363">
        <v>8.8</v>
      </c>
      <c r="J363" t="s">
        <v>13</v>
      </c>
      <c r="K363" t="s">
        <v>14</v>
      </c>
      <c r="L363" t="s">
        <v>20</v>
      </c>
      <c r="M363" s="3">
        <v>5682000</v>
      </c>
      <c r="N363" s="3">
        <v>147202.07253886008</v>
      </c>
      <c r="O363" s="3">
        <f t="shared" si="10"/>
        <v>6014.384986265989</v>
      </c>
      <c r="P363" s="14">
        <f t="shared" si="11"/>
        <v>4073.1291412476016</v>
      </c>
      <c r="Q363" t="s">
        <v>24</v>
      </c>
      <c r="R363" s="1" t="s">
        <v>26</v>
      </c>
      <c r="S363" s="1" t="s">
        <v>32</v>
      </c>
      <c r="T363" s="1" t="s">
        <v>86</v>
      </c>
    </row>
    <row r="364" spans="1:20" ht="25.5">
      <c r="A364">
        <v>361</v>
      </c>
      <c r="B364">
        <v>1</v>
      </c>
      <c r="C364" s="1" t="s">
        <v>552</v>
      </c>
      <c r="D364" s="1" t="s">
        <v>553</v>
      </c>
      <c r="E364" t="s">
        <v>89</v>
      </c>
      <c r="F364" t="s">
        <v>10</v>
      </c>
      <c r="G364">
        <v>38.9</v>
      </c>
      <c r="H364">
        <v>20.3</v>
      </c>
      <c r="I364">
        <v>8.9</v>
      </c>
      <c r="J364" t="s">
        <v>13</v>
      </c>
      <c r="K364" t="s">
        <v>14</v>
      </c>
      <c r="L364" t="s">
        <v>20</v>
      </c>
      <c r="M364" s="3">
        <v>5714000</v>
      </c>
      <c r="N364" s="3">
        <v>146889.46015424165</v>
      </c>
      <c r="O364" s="3">
        <f t="shared" si="10"/>
        <v>6001.612263707523</v>
      </c>
      <c r="P364" s="14">
        <f t="shared" si="11"/>
        <v>4064.4790550650982</v>
      </c>
      <c r="Q364" t="s">
        <v>24</v>
      </c>
      <c r="R364" s="1" t="s">
        <v>26</v>
      </c>
      <c r="S364" s="1" t="s">
        <v>32</v>
      </c>
      <c r="T364" s="1" t="s">
        <v>86</v>
      </c>
    </row>
    <row r="365" spans="1:20" ht="25.5">
      <c r="A365">
        <v>362</v>
      </c>
      <c r="B365">
        <v>1</v>
      </c>
      <c r="C365" s="1" t="s">
        <v>552</v>
      </c>
      <c r="D365" s="1" t="s">
        <v>553</v>
      </c>
      <c r="E365" t="s">
        <v>554</v>
      </c>
      <c r="F365" t="s">
        <v>10</v>
      </c>
      <c r="G365">
        <v>44</v>
      </c>
      <c r="H365">
        <v>22.2</v>
      </c>
      <c r="I365">
        <v>10.1</v>
      </c>
      <c r="J365" t="s">
        <v>13</v>
      </c>
      <c r="K365" t="s">
        <v>14</v>
      </c>
      <c r="L365" t="s">
        <v>20</v>
      </c>
      <c r="M365" s="3">
        <v>6471000</v>
      </c>
      <c r="N365" s="3">
        <v>147068.18181818182</v>
      </c>
      <c r="O365" s="3">
        <f t="shared" si="10"/>
        <v>6008.914476738787</v>
      </c>
      <c r="P365" s="14">
        <f t="shared" si="11"/>
        <v>4069.4243415343144</v>
      </c>
      <c r="Q365" t="s">
        <v>24</v>
      </c>
      <c r="R365" s="1" t="s">
        <v>26</v>
      </c>
      <c r="S365" s="1" t="s">
        <v>32</v>
      </c>
      <c r="T365" s="1" t="s">
        <v>86</v>
      </c>
    </row>
    <row r="366" spans="1:20" ht="25.5">
      <c r="A366">
        <v>363</v>
      </c>
      <c r="B366">
        <v>1</v>
      </c>
      <c r="C366" s="1" t="s">
        <v>552</v>
      </c>
      <c r="D366" s="1" t="s">
        <v>553</v>
      </c>
      <c r="E366" t="s">
        <v>555</v>
      </c>
      <c r="F366" t="s">
        <v>10</v>
      </c>
      <c r="G366">
        <v>44</v>
      </c>
      <c r="H366">
        <v>22.2</v>
      </c>
      <c r="I366">
        <v>10.1</v>
      </c>
      <c r="J366" t="s">
        <v>13</v>
      </c>
      <c r="K366" t="s">
        <v>14</v>
      </c>
      <c r="L366" t="s">
        <v>20</v>
      </c>
      <c r="M366" s="3">
        <v>6471000</v>
      </c>
      <c r="N366" s="3">
        <v>147068.18181818182</v>
      </c>
      <c r="O366" s="3">
        <f t="shared" si="10"/>
        <v>6008.914476738787</v>
      </c>
      <c r="P366" s="14">
        <f t="shared" si="11"/>
        <v>4069.4243415343144</v>
      </c>
      <c r="Q366" t="s">
        <v>24</v>
      </c>
      <c r="R366" s="1" t="s">
        <v>26</v>
      </c>
      <c r="S366" s="1" t="s">
        <v>32</v>
      </c>
      <c r="T366" s="1" t="s">
        <v>86</v>
      </c>
    </row>
    <row r="367" spans="1:20" ht="25.5">
      <c r="A367">
        <v>364</v>
      </c>
      <c r="B367">
        <v>1</v>
      </c>
      <c r="C367" s="1" t="s">
        <v>552</v>
      </c>
      <c r="D367" s="1" t="s">
        <v>553</v>
      </c>
      <c r="E367" t="s">
        <v>556</v>
      </c>
      <c r="F367" t="s">
        <v>10</v>
      </c>
      <c r="G367">
        <v>44</v>
      </c>
      <c r="H367">
        <v>22.2</v>
      </c>
      <c r="I367">
        <v>10.1</v>
      </c>
      <c r="J367" t="s">
        <v>13</v>
      </c>
      <c r="K367" t="s">
        <v>14</v>
      </c>
      <c r="L367" t="s">
        <v>20</v>
      </c>
      <c r="M367" s="3">
        <v>6471000</v>
      </c>
      <c r="N367" s="3">
        <v>147068.18181818182</v>
      </c>
      <c r="O367" s="3">
        <f t="shared" si="10"/>
        <v>6008.914476738787</v>
      </c>
      <c r="P367" s="14">
        <f t="shared" si="11"/>
        <v>4069.4243415343144</v>
      </c>
      <c r="Q367" t="s">
        <v>24</v>
      </c>
      <c r="R367" s="1" t="s">
        <v>26</v>
      </c>
      <c r="S367" s="1" t="s">
        <v>32</v>
      </c>
      <c r="T367" s="1" t="s">
        <v>86</v>
      </c>
    </row>
    <row r="368" spans="1:20" ht="25.5">
      <c r="A368">
        <v>365</v>
      </c>
      <c r="B368">
        <v>1</v>
      </c>
      <c r="C368" s="1" t="s">
        <v>552</v>
      </c>
      <c r="D368" s="1" t="s">
        <v>553</v>
      </c>
      <c r="E368" t="s">
        <v>557</v>
      </c>
      <c r="F368" t="s">
        <v>10</v>
      </c>
      <c r="G368">
        <v>44</v>
      </c>
      <c r="H368">
        <v>22.2</v>
      </c>
      <c r="I368">
        <v>10.1</v>
      </c>
      <c r="J368" t="s">
        <v>13</v>
      </c>
      <c r="K368" t="s">
        <v>14</v>
      </c>
      <c r="L368" t="s">
        <v>20</v>
      </c>
      <c r="M368" s="3">
        <v>6471000</v>
      </c>
      <c r="N368" s="3">
        <v>147068.18181818182</v>
      </c>
      <c r="O368" s="3">
        <f t="shared" si="10"/>
        <v>6008.914476738787</v>
      </c>
      <c r="P368" s="14">
        <f t="shared" si="11"/>
        <v>4069.4243415343144</v>
      </c>
      <c r="Q368" t="s">
        <v>24</v>
      </c>
      <c r="R368" s="1" t="s">
        <v>26</v>
      </c>
      <c r="S368" s="1" t="s">
        <v>32</v>
      </c>
      <c r="T368" s="1" t="s">
        <v>86</v>
      </c>
    </row>
    <row r="369" spans="1:20" ht="25.5">
      <c r="A369">
        <v>366</v>
      </c>
      <c r="B369">
        <v>1</v>
      </c>
      <c r="C369" s="1" t="s">
        <v>552</v>
      </c>
      <c r="D369" s="1" t="s">
        <v>553</v>
      </c>
      <c r="E369" t="s">
        <v>555</v>
      </c>
      <c r="F369" t="s">
        <v>10</v>
      </c>
      <c r="G369">
        <v>44.1</v>
      </c>
      <c r="H369">
        <v>22.3</v>
      </c>
      <c r="I369">
        <v>10.1</v>
      </c>
      <c r="J369" t="s">
        <v>13</v>
      </c>
      <c r="K369" t="s">
        <v>14</v>
      </c>
      <c r="L369" t="s">
        <v>20</v>
      </c>
      <c r="M369" s="3">
        <v>6487000</v>
      </c>
      <c r="N369" s="3">
        <v>147097.50566893423</v>
      </c>
      <c r="O369" s="3">
        <f t="shared" si="10"/>
        <v>6010.11259117198</v>
      </c>
      <c r="P369" s="14">
        <f t="shared" si="11"/>
        <v>4070.235742005607</v>
      </c>
      <c r="Q369" t="s">
        <v>24</v>
      </c>
      <c r="R369" s="1" t="s">
        <v>26</v>
      </c>
      <c r="S369" s="1" t="s">
        <v>32</v>
      </c>
      <c r="T369" s="1" t="s">
        <v>86</v>
      </c>
    </row>
    <row r="370" spans="1:20" ht="25.5">
      <c r="A370">
        <v>367</v>
      </c>
      <c r="B370">
        <v>1</v>
      </c>
      <c r="C370" s="1" t="s">
        <v>552</v>
      </c>
      <c r="D370" s="1" t="s">
        <v>553</v>
      </c>
      <c r="E370" t="s">
        <v>554</v>
      </c>
      <c r="F370" t="s">
        <v>10</v>
      </c>
      <c r="G370">
        <v>44.1</v>
      </c>
      <c r="H370">
        <v>22.3</v>
      </c>
      <c r="I370">
        <v>10.1</v>
      </c>
      <c r="J370" t="s">
        <v>13</v>
      </c>
      <c r="K370" t="s">
        <v>14</v>
      </c>
      <c r="L370" t="s">
        <v>20</v>
      </c>
      <c r="M370" s="3">
        <v>6487000</v>
      </c>
      <c r="N370" s="3">
        <v>147097.50566893423</v>
      </c>
      <c r="O370" s="3">
        <f t="shared" si="10"/>
        <v>6010.11259117198</v>
      </c>
      <c r="P370" s="14">
        <f t="shared" si="11"/>
        <v>4070.235742005607</v>
      </c>
      <c r="Q370" t="s">
        <v>24</v>
      </c>
      <c r="R370" s="1" t="s">
        <v>26</v>
      </c>
      <c r="S370" s="1" t="s">
        <v>32</v>
      </c>
      <c r="T370" s="1" t="s">
        <v>86</v>
      </c>
    </row>
    <row r="371" spans="1:20" ht="25.5">
      <c r="A371">
        <v>368</v>
      </c>
      <c r="B371">
        <v>1</v>
      </c>
      <c r="C371" s="1" t="s">
        <v>552</v>
      </c>
      <c r="D371" s="1" t="s">
        <v>553</v>
      </c>
      <c r="E371" t="s">
        <v>557</v>
      </c>
      <c r="F371" t="s">
        <v>10</v>
      </c>
      <c r="G371">
        <v>44.1</v>
      </c>
      <c r="H371">
        <v>22.3</v>
      </c>
      <c r="I371">
        <v>10.1</v>
      </c>
      <c r="J371" t="s">
        <v>13</v>
      </c>
      <c r="K371" t="s">
        <v>14</v>
      </c>
      <c r="L371" t="s">
        <v>20</v>
      </c>
      <c r="M371" s="3">
        <v>6487000</v>
      </c>
      <c r="N371" s="3">
        <v>147097.50566893423</v>
      </c>
      <c r="O371" s="3">
        <f t="shared" si="10"/>
        <v>6010.11259117198</v>
      </c>
      <c r="P371" s="14">
        <f t="shared" si="11"/>
        <v>4070.235742005607</v>
      </c>
      <c r="Q371" t="s">
        <v>24</v>
      </c>
      <c r="R371" s="1" t="s">
        <v>26</v>
      </c>
      <c r="S371" s="1" t="s">
        <v>32</v>
      </c>
      <c r="T371" s="1" t="s">
        <v>86</v>
      </c>
    </row>
    <row r="372" spans="1:20" ht="25.5">
      <c r="A372">
        <v>369</v>
      </c>
      <c r="B372">
        <v>1</v>
      </c>
      <c r="C372" s="1" t="s">
        <v>552</v>
      </c>
      <c r="D372" s="1" t="s">
        <v>553</v>
      </c>
      <c r="E372" t="s">
        <v>556</v>
      </c>
      <c r="F372" t="s">
        <v>10</v>
      </c>
      <c r="G372">
        <v>44.1</v>
      </c>
      <c r="H372">
        <v>22.3</v>
      </c>
      <c r="I372">
        <v>10.1</v>
      </c>
      <c r="J372" t="s">
        <v>13</v>
      </c>
      <c r="K372" t="s">
        <v>14</v>
      </c>
      <c r="L372" t="s">
        <v>20</v>
      </c>
      <c r="M372" s="3">
        <v>6487000</v>
      </c>
      <c r="N372" s="3">
        <v>147097.50566893423</v>
      </c>
      <c r="O372" s="3">
        <f t="shared" si="10"/>
        <v>6010.11259117198</v>
      </c>
      <c r="P372" s="14">
        <f t="shared" si="11"/>
        <v>4070.235742005607</v>
      </c>
      <c r="Q372" t="s">
        <v>24</v>
      </c>
      <c r="R372" s="1" t="s">
        <v>26</v>
      </c>
      <c r="S372" s="1" t="s">
        <v>32</v>
      </c>
      <c r="T372" s="1" t="s">
        <v>86</v>
      </c>
    </row>
    <row r="373" spans="1:20" ht="38.25">
      <c r="A373">
        <v>370</v>
      </c>
      <c r="B373">
        <v>1</v>
      </c>
      <c r="C373" s="1" t="s">
        <v>558</v>
      </c>
      <c r="D373" s="1" t="s">
        <v>553</v>
      </c>
      <c r="E373" t="s">
        <v>455</v>
      </c>
      <c r="F373" t="s">
        <v>10</v>
      </c>
      <c r="G373">
        <v>50</v>
      </c>
      <c r="H373">
        <v>24</v>
      </c>
      <c r="I373">
        <v>11</v>
      </c>
      <c r="J373" t="s">
        <v>13</v>
      </c>
      <c r="K373" t="s">
        <v>14</v>
      </c>
      <c r="L373" t="s">
        <v>19</v>
      </c>
      <c r="M373" s="3">
        <v>8700000</v>
      </c>
      <c r="N373" s="3">
        <v>174000</v>
      </c>
      <c r="O373" s="3">
        <f t="shared" si="10"/>
        <v>7109.2951991828395</v>
      </c>
      <c r="P373" s="14">
        <f t="shared" si="11"/>
        <v>4814.6364949446315</v>
      </c>
      <c r="R373" s="1" t="s">
        <v>347</v>
      </c>
      <c r="S373" s="1" t="s">
        <v>559</v>
      </c>
      <c r="T373" s="1" t="s">
        <v>560</v>
      </c>
    </row>
    <row r="374" spans="1:20" ht="25.5">
      <c r="A374">
        <v>371</v>
      </c>
      <c r="B374">
        <v>1</v>
      </c>
      <c r="C374" s="1" t="s">
        <v>222</v>
      </c>
      <c r="D374" s="1" t="s">
        <v>494</v>
      </c>
      <c r="E374" t="s">
        <v>5</v>
      </c>
      <c r="F374" t="s">
        <v>10</v>
      </c>
      <c r="G374">
        <v>34.6</v>
      </c>
      <c r="H374">
        <v>14.4</v>
      </c>
      <c r="I374">
        <v>9.3</v>
      </c>
      <c r="J374" t="s">
        <v>13</v>
      </c>
      <c r="K374" t="s">
        <v>46</v>
      </c>
      <c r="L374" t="s">
        <v>17</v>
      </c>
      <c r="M374" s="3">
        <v>2950584.2</v>
      </c>
      <c r="N374" s="3">
        <v>85277</v>
      </c>
      <c r="O374" s="3">
        <f t="shared" si="10"/>
        <v>3484.249233912155</v>
      </c>
      <c r="P374" s="14">
        <f t="shared" si="11"/>
        <v>2359.6422780424905</v>
      </c>
      <c r="R374" s="1" t="s">
        <v>25</v>
      </c>
      <c r="S374" s="1" t="s">
        <v>561</v>
      </c>
      <c r="T374" s="1" t="s">
        <v>562</v>
      </c>
    </row>
    <row r="375" spans="1:20" ht="25.5">
      <c r="A375">
        <v>372</v>
      </c>
      <c r="B375">
        <v>1</v>
      </c>
      <c r="C375" s="1" t="s">
        <v>222</v>
      </c>
      <c r="D375" s="1" t="s">
        <v>494</v>
      </c>
      <c r="E375" t="s">
        <v>5</v>
      </c>
      <c r="F375" t="s">
        <v>10</v>
      </c>
      <c r="G375">
        <v>34.1</v>
      </c>
      <c r="H375">
        <v>17.3</v>
      </c>
      <c r="I375">
        <v>8.1</v>
      </c>
      <c r="J375" t="s">
        <v>13</v>
      </c>
      <c r="K375" t="s">
        <v>14</v>
      </c>
      <c r="L375" t="s">
        <v>17</v>
      </c>
      <c r="M375" s="3">
        <v>3029716.8</v>
      </c>
      <c r="N375" s="3">
        <v>88848</v>
      </c>
      <c r="O375" s="3">
        <f t="shared" si="10"/>
        <v>3630.1532175689476</v>
      </c>
      <c r="P375" s="14">
        <f t="shared" si="11"/>
        <v>2458.4530074875897</v>
      </c>
      <c r="R375" s="1" t="s">
        <v>25</v>
      </c>
      <c r="S375" s="1" t="s">
        <v>87</v>
      </c>
      <c r="T375" s="1" t="s">
        <v>563</v>
      </c>
    </row>
    <row r="376" spans="3:16" ht="12.75">
      <c r="C376" s="1"/>
      <c r="D376" s="1"/>
      <c r="M376" s="3"/>
      <c r="N376" s="20"/>
      <c r="O376" s="20"/>
      <c r="P376" s="20"/>
    </row>
    <row r="377" spans="3:15" ht="12.75">
      <c r="C377" s="1"/>
      <c r="D377" s="1"/>
      <c r="M377" s="3"/>
      <c r="O377" s="3"/>
    </row>
    <row r="378" spans="3:15" ht="12.75">
      <c r="C378" s="1"/>
      <c r="D378" s="1"/>
      <c r="M378" s="3"/>
      <c r="O378" s="3"/>
    </row>
    <row r="379" spans="3:15" ht="12.75">
      <c r="C379" s="1"/>
      <c r="D379" s="1"/>
      <c r="M379" s="3"/>
      <c r="O379" s="3"/>
    </row>
    <row r="380" spans="3:15" ht="12.75">
      <c r="C380" s="1"/>
      <c r="D380" s="1"/>
      <c r="M380" s="3"/>
      <c r="O380" s="3"/>
    </row>
    <row r="381" spans="3:15" ht="12.75">
      <c r="C381" s="1"/>
      <c r="D381" s="1"/>
      <c r="M381" s="3"/>
      <c r="O381" s="3"/>
    </row>
    <row r="382" spans="3:15" ht="12.75">
      <c r="C382" s="1"/>
      <c r="D382" s="1"/>
      <c r="M382" s="3"/>
      <c r="O382" s="3"/>
    </row>
    <row r="383" spans="3:15" ht="12.75">
      <c r="C383" s="1"/>
      <c r="D383" s="1"/>
      <c r="M383" s="3"/>
      <c r="O383" s="3"/>
    </row>
    <row r="384" spans="3:15" ht="12.75">
      <c r="C384" s="1"/>
      <c r="D384" s="1"/>
      <c r="M384" s="3"/>
      <c r="O384" s="3"/>
    </row>
    <row r="385" spans="3:15" ht="12.75">
      <c r="C385" s="1"/>
      <c r="D385" s="1"/>
      <c r="M385" s="3"/>
      <c r="O385" s="3"/>
    </row>
    <row r="386" spans="3:15" ht="12.75">
      <c r="C386" s="1"/>
      <c r="D386" s="1"/>
      <c r="M386" s="3"/>
      <c r="O386" s="3"/>
    </row>
    <row r="387" spans="3:15" ht="12.75">
      <c r="C387" s="1"/>
      <c r="D387" s="1"/>
      <c r="M387" s="3"/>
      <c r="O387" s="3"/>
    </row>
    <row r="388" spans="3:15" ht="12.75">
      <c r="C388" s="1"/>
      <c r="D388" s="1"/>
      <c r="M388" s="3"/>
      <c r="O388" s="3"/>
    </row>
    <row r="389" spans="3:15" ht="12.75">
      <c r="C389" s="1"/>
      <c r="D389" s="1"/>
      <c r="M389" s="3"/>
      <c r="O389" s="3"/>
    </row>
    <row r="390" spans="3:15" ht="12.75">
      <c r="C390" s="1"/>
      <c r="D390" s="1"/>
      <c r="O390" s="3"/>
    </row>
    <row r="391" spans="3:15" ht="12.75">
      <c r="C391" s="1"/>
      <c r="D391" s="1"/>
      <c r="O391" s="3"/>
    </row>
    <row r="392" spans="3:15" ht="12.75">
      <c r="C392" s="1"/>
      <c r="D392" s="1"/>
      <c r="O392" s="3"/>
    </row>
    <row r="393" spans="3:15" ht="12.75">
      <c r="C393" s="1"/>
      <c r="D393" s="1"/>
      <c r="O393" s="3"/>
    </row>
    <row r="394" spans="3:15" ht="12.75">
      <c r="C394" s="1"/>
      <c r="D394" s="1"/>
      <c r="O394" s="3"/>
    </row>
    <row r="395" spans="3:15" ht="12.75">
      <c r="C395" s="1"/>
      <c r="D395" s="1"/>
      <c r="O395" s="3"/>
    </row>
    <row r="396" spans="3:15" ht="12.75">
      <c r="C396" s="1"/>
      <c r="D396" s="1"/>
      <c r="O396" s="3"/>
    </row>
    <row r="397" spans="3:15" ht="12.75">
      <c r="C397" s="1"/>
      <c r="D397" s="1"/>
      <c r="O397" s="3"/>
    </row>
    <row r="398" spans="3:15" ht="12.75">
      <c r="C398" s="1"/>
      <c r="D398" s="1"/>
      <c r="O398" s="3"/>
    </row>
    <row r="399" spans="3:15" ht="12.75">
      <c r="C399" s="1"/>
      <c r="D399" s="1"/>
      <c r="O399" s="3"/>
    </row>
    <row r="400" spans="3:15" ht="12.75">
      <c r="C400" s="1"/>
      <c r="D400" s="1"/>
      <c r="O400" s="3"/>
    </row>
    <row r="401" spans="3:15" ht="12.75">
      <c r="C401" s="1"/>
      <c r="D401" s="1"/>
      <c r="O401" s="3"/>
    </row>
    <row r="402" spans="3:15" ht="12.75">
      <c r="C402" s="1"/>
      <c r="D402" s="1"/>
      <c r="O402" s="3"/>
    </row>
    <row r="403" spans="3:15" ht="12.75">
      <c r="C403" s="1"/>
      <c r="D403" s="1"/>
      <c r="O403" s="3"/>
    </row>
    <row r="404" spans="3:15" ht="12.75">
      <c r="C404" s="1"/>
      <c r="D404" s="1"/>
      <c r="O404" s="3"/>
    </row>
    <row r="405" spans="3:15" ht="12.75">
      <c r="C405" s="1"/>
      <c r="D405" s="1"/>
      <c r="O405" s="3"/>
    </row>
    <row r="406" spans="3:15" ht="12.75">
      <c r="C406" s="1"/>
      <c r="D406" s="1"/>
      <c r="O406" s="3"/>
    </row>
    <row r="407" spans="3:15" ht="12.75">
      <c r="C407" s="1"/>
      <c r="D407" s="1"/>
      <c r="O407" s="3"/>
    </row>
    <row r="408" spans="3:15" ht="12.75">
      <c r="C408" s="1"/>
      <c r="D408" s="1"/>
      <c r="O408" s="3"/>
    </row>
    <row r="409" spans="3:15" ht="12.75">
      <c r="C409" s="1"/>
      <c r="D409" s="1"/>
      <c r="O409" s="3"/>
    </row>
    <row r="410" spans="3:15" ht="12.75">
      <c r="C410" s="1"/>
      <c r="D410" s="1"/>
      <c r="O410" s="3"/>
    </row>
    <row r="411" spans="3:15" ht="12.75">
      <c r="C411" s="1"/>
      <c r="D411" s="1"/>
      <c r="O411" s="3"/>
    </row>
    <row r="412" spans="3:15" ht="12.75">
      <c r="C412" s="1"/>
      <c r="D412" s="1"/>
      <c r="O412" s="3"/>
    </row>
    <row r="413" spans="3:15" ht="12.75">
      <c r="C413" s="1"/>
      <c r="D413" s="1"/>
      <c r="O413" s="3"/>
    </row>
    <row r="414" spans="3:15" ht="12.75">
      <c r="C414" s="1"/>
      <c r="D414" s="1"/>
      <c r="O414" s="3"/>
    </row>
    <row r="415" spans="3:15" ht="12.75">
      <c r="C415" s="1"/>
      <c r="D415" s="1"/>
      <c r="O415" s="3"/>
    </row>
    <row r="416" spans="3:15" ht="12.75">
      <c r="C416" s="1"/>
      <c r="D416" s="1"/>
      <c r="O416" s="3"/>
    </row>
    <row r="417" spans="3:15" ht="12.75">
      <c r="C417" s="1"/>
      <c r="D417" s="1"/>
      <c r="O417" s="3"/>
    </row>
    <row r="418" spans="3:15" ht="12.75">
      <c r="C418" s="1"/>
      <c r="D418" s="1"/>
      <c r="O418" s="3"/>
    </row>
    <row r="419" spans="3:15" ht="12.75">
      <c r="C419" s="1"/>
      <c r="D419" s="1"/>
      <c r="O419" s="3"/>
    </row>
    <row r="420" spans="3:15" ht="12.75">
      <c r="C420" s="1"/>
      <c r="D420" s="1"/>
      <c r="O420" s="3"/>
    </row>
    <row r="421" spans="3:15" ht="12.75">
      <c r="C421" s="1"/>
      <c r="D421" s="1"/>
      <c r="O421" s="3"/>
    </row>
    <row r="422" spans="3:15" ht="12.75">
      <c r="C422" s="1"/>
      <c r="D422" s="1"/>
      <c r="O422" s="3"/>
    </row>
    <row r="423" spans="3:15" ht="12.75">
      <c r="C423" s="1"/>
      <c r="D423" s="1"/>
      <c r="O423" s="3"/>
    </row>
    <row r="424" spans="3:15" ht="12.75">
      <c r="C424" s="1"/>
      <c r="D424" s="1"/>
      <c r="O424" s="3"/>
    </row>
    <row r="425" spans="3:15" ht="12.75">
      <c r="C425" s="1"/>
      <c r="D425" s="1"/>
      <c r="O425" s="3"/>
    </row>
    <row r="426" spans="3:15" ht="12.75">
      <c r="C426" s="1"/>
      <c r="D426" s="1"/>
      <c r="O426" s="3"/>
    </row>
    <row r="427" spans="3:15" ht="12.75">
      <c r="C427" s="1"/>
      <c r="D427" s="1"/>
      <c r="O427" s="3"/>
    </row>
    <row r="428" spans="3:15" ht="12.75">
      <c r="C428" s="1"/>
      <c r="D428" s="1"/>
      <c r="O428" s="3"/>
    </row>
    <row r="429" spans="3:15" ht="12.75">
      <c r="C429" s="1"/>
      <c r="D429" s="1"/>
      <c r="O429" s="3"/>
    </row>
    <row r="430" spans="3:15" ht="12.75">
      <c r="C430" s="1"/>
      <c r="D430" s="1"/>
      <c r="O430" s="3"/>
    </row>
    <row r="431" spans="3:15" ht="12.75">
      <c r="C431" s="1"/>
      <c r="D431" s="1"/>
      <c r="O431" s="3"/>
    </row>
    <row r="432" spans="3:15" ht="12.75">
      <c r="C432" s="1"/>
      <c r="D432" s="1"/>
      <c r="O432" s="3"/>
    </row>
    <row r="433" spans="3:15" ht="12.75">
      <c r="C433" s="1"/>
      <c r="D433" s="1"/>
      <c r="O433" s="3"/>
    </row>
    <row r="434" spans="3:15" ht="12.75">
      <c r="C434" s="1"/>
      <c r="D434" s="1"/>
      <c r="O434" s="3"/>
    </row>
    <row r="435" spans="3:15" ht="12.75">
      <c r="C435" s="1"/>
      <c r="D435" s="1"/>
      <c r="O435" s="3"/>
    </row>
    <row r="436" spans="3:15" ht="12.75">
      <c r="C436" s="1"/>
      <c r="D436" s="1"/>
      <c r="O436" s="3"/>
    </row>
    <row r="437" spans="3:15" ht="12.75">
      <c r="C437" s="1"/>
      <c r="D437" s="1"/>
      <c r="O437" s="3"/>
    </row>
    <row r="438" spans="3:15" ht="12.75">
      <c r="C438" s="1"/>
      <c r="D438" s="1"/>
      <c r="O438" s="3"/>
    </row>
    <row r="439" spans="3:15" ht="12.75">
      <c r="C439" s="1"/>
      <c r="D439" s="1"/>
      <c r="O439" s="3"/>
    </row>
    <row r="440" spans="3:15" ht="12.75">
      <c r="C440" s="1"/>
      <c r="D440" s="1"/>
      <c r="O440" s="3"/>
    </row>
    <row r="441" spans="3:15" ht="12.75">
      <c r="C441" s="1"/>
      <c r="D441" s="1"/>
      <c r="O441" s="3"/>
    </row>
    <row r="442" spans="3:15" ht="12.75">
      <c r="C442" s="1"/>
      <c r="D442" s="1"/>
      <c r="O442" s="3"/>
    </row>
    <row r="443" spans="3:15" ht="12.75">
      <c r="C443" s="1"/>
      <c r="D443" s="1"/>
      <c r="O443" s="3"/>
    </row>
    <row r="444" spans="3:15" ht="12.75">
      <c r="C444" s="1"/>
      <c r="D444" s="1"/>
      <c r="O444" s="3"/>
    </row>
    <row r="445" spans="3:15" ht="12.75">
      <c r="C445" s="1"/>
      <c r="D445" s="1"/>
      <c r="O445" s="3"/>
    </row>
    <row r="446" spans="3:15" ht="12.75">
      <c r="C446" s="1"/>
      <c r="D446" s="1"/>
      <c r="O446" s="3"/>
    </row>
    <row r="447" spans="3:15" ht="12.75">
      <c r="C447" s="1"/>
      <c r="D447" s="1"/>
      <c r="O447" s="3"/>
    </row>
    <row r="448" spans="3:15" ht="12.75">
      <c r="C448" s="1"/>
      <c r="D448" s="1"/>
      <c r="O448" s="3"/>
    </row>
    <row r="449" spans="3:15" ht="12.75">
      <c r="C449" s="1"/>
      <c r="D449" s="1"/>
      <c r="O449" s="3"/>
    </row>
    <row r="450" spans="3:15" ht="12.75">
      <c r="C450" s="1"/>
      <c r="D450" s="1"/>
      <c r="O450" s="3"/>
    </row>
    <row r="451" spans="3:15" ht="12.75">
      <c r="C451" s="1"/>
      <c r="D451" s="1"/>
      <c r="O451" s="3"/>
    </row>
    <row r="452" spans="3:15" ht="12.75">
      <c r="C452" s="1"/>
      <c r="D452" s="1"/>
      <c r="O452" s="3"/>
    </row>
    <row r="453" spans="3:15" ht="12.75">
      <c r="C453" s="1"/>
      <c r="D453" s="1"/>
      <c r="O453" s="3"/>
    </row>
    <row r="454" spans="3:15" ht="12.75">
      <c r="C454" s="1"/>
      <c r="D454" s="1"/>
      <c r="O454" s="3"/>
    </row>
    <row r="455" spans="3:15" ht="12.75">
      <c r="C455" s="1"/>
      <c r="D455" s="1"/>
      <c r="O455" s="3"/>
    </row>
    <row r="456" spans="3:15" ht="12.75">
      <c r="C456" s="1"/>
      <c r="D456" s="1"/>
      <c r="O456" s="3"/>
    </row>
    <row r="457" spans="3:15" ht="12.75">
      <c r="C457" s="1"/>
      <c r="D457" s="1"/>
      <c r="O457" s="3"/>
    </row>
    <row r="458" ht="12.75">
      <c r="O458" s="3"/>
    </row>
    <row r="459" ht="12.75">
      <c r="O459" s="3"/>
    </row>
    <row r="460" ht="12.75">
      <c r="O460" s="3"/>
    </row>
    <row r="461" ht="12.75">
      <c r="O461" s="3"/>
    </row>
    <row r="462" ht="12.75">
      <c r="O462" s="3"/>
    </row>
    <row r="463" ht="12.75">
      <c r="O463" s="3"/>
    </row>
    <row r="464" ht="12.75">
      <c r="O464" s="3"/>
    </row>
    <row r="465" ht="12.75">
      <c r="O465" s="3"/>
    </row>
    <row r="466" ht="12.75">
      <c r="O466" s="3"/>
    </row>
    <row r="467" ht="12.75">
      <c r="O467" s="3"/>
    </row>
    <row r="468" ht="12.75">
      <c r="O468" s="3"/>
    </row>
    <row r="469" ht="12.75">
      <c r="O469" s="3"/>
    </row>
    <row r="470" ht="12.75">
      <c r="O470" s="3"/>
    </row>
    <row r="471" ht="12.75">
      <c r="O471" s="3"/>
    </row>
    <row r="472" ht="12.75">
      <c r="O472" s="3"/>
    </row>
    <row r="473" ht="12.75">
      <c r="O473" s="3"/>
    </row>
    <row r="474" ht="12.75">
      <c r="O474" s="3"/>
    </row>
    <row r="475" ht="12.75">
      <c r="O475" s="3"/>
    </row>
    <row r="476" ht="12.75">
      <c r="O476" s="3"/>
    </row>
    <row r="477" ht="12.75">
      <c r="O477" s="3"/>
    </row>
    <row r="478" ht="12.75">
      <c r="O478" s="3"/>
    </row>
    <row r="479" ht="12.75">
      <c r="O479" s="3"/>
    </row>
    <row r="480" ht="12.75">
      <c r="O480" s="3"/>
    </row>
    <row r="481" ht="12.75">
      <c r="O481" s="3"/>
    </row>
    <row r="482" ht="12.75">
      <c r="O482" s="3"/>
    </row>
    <row r="483" ht="12.75">
      <c r="O483" s="3"/>
    </row>
    <row r="484" ht="12.75">
      <c r="O484" s="3"/>
    </row>
  </sheetData>
  <autoFilter ref="A3:T376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1"/>
  <sheetViews>
    <sheetView workbookViewId="0" topLeftCell="A241">
      <selection activeCell="L11" sqref="L11"/>
    </sheetView>
  </sheetViews>
  <sheetFormatPr defaultColWidth="9.00390625" defaultRowHeight="12.75"/>
  <cols>
    <col min="1" max="1" width="5.75390625" style="0" customWidth="1"/>
    <col min="2" max="2" width="5.00390625" style="0" customWidth="1"/>
    <col min="3" max="3" width="18.00390625" style="0" customWidth="1"/>
    <col min="4" max="4" width="12.00390625" style="0" customWidth="1"/>
    <col min="6" max="6" width="6.00390625" style="0" customWidth="1"/>
    <col min="7" max="7" width="6.875" style="0" customWidth="1"/>
    <col min="8" max="8" width="9.625" style="0" customWidth="1"/>
    <col min="10" max="10" width="4.875" style="0" customWidth="1"/>
    <col min="11" max="11" width="5.75390625" style="0" customWidth="1"/>
    <col min="12" max="12" width="10.125" style="0" customWidth="1"/>
    <col min="13" max="13" width="11.375" style="0" customWidth="1"/>
    <col min="14" max="14" width="9.25390625" style="0" customWidth="1"/>
    <col min="15" max="15" width="11.625" style="0" customWidth="1"/>
    <col min="16" max="16" width="10.75390625" style="3" customWidth="1"/>
    <col min="17" max="17" width="4.875" style="0" customWidth="1"/>
    <col min="18" max="18" width="12.125" style="0" customWidth="1"/>
    <col min="20" max="20" width="12.25390625" style="0" customWidth="1"/>
    <col min="23" max="23" width="11.375" style="0" customWidth="1"/>
  </cols>
  <sheetData>
    <row r="1" spans="21:23" ht="21.75" customHeight="1">
      <c r="U1" s="7" t="s">
        <v>54</v>
      </c>
      <c r="V1" s="7" t="s">
        <v>55</v>
      </c>
      <c r="W1" s="8">
        <v>39477</v>
      </c>
    </row>
    <row r="2" spans="1:23" ht="94.5" customHeight="1">
      <c r="A2" s="6" t="s">
        <v>61</v>
      </c>
      <c r="B2" s="6" t="s">
        <v>62</v>
      </c>
      <c r="C2" s="6" t="s">
        <v>56</v>
      </c>
      <c r="D2" s="6" t="s">
        <v>63</v>
      </c>
      <c r="E2" s="6" t="s">
        <v>64</v>
      </c>
      <c r="F2" s="6" t="s">
        <v>65</v>
      </c>
      <c r="G2" s="6" t="s">
        <v>66</v>
      </c>
      <c r="H2" s="6" t="s">
        <v>67</v>
      </c>
      <c r="I2" s="6" t="s">
        <v>68</v>
      </c>
      <c r="J2" s="6" t="s">
        <v>69</v>
      </c>
      <c r="K2" s="6" t="s">
        <v>70</v>
      </c>
      <c r="L2" s="6" t="s">
        <v>71</v>
      </c>
      <c r="M2" s="6" t="s">
        <v>72</v>
      </c>
      <c r="N2" s="6" t="s">
        <v>73</v>
      </c>
      <c r="O2" s="6" t="s">
        <v>74</v>
      </c>
      <c r="P2" s="6" t="s">
        <v>75</v>
      </c>
      <c r="Q2" s="6" t="s">
        <v>57</v>
      </c>
      <c r="R2" s="6" t="s">
        <v>58</v>
      </c>
      <c r="S2" s="6" t="s">
        <v>59</v>
      </c>
      <c r="T2" s="6" t="s">
        <v>60</v>
      </c>
      <c r="U2" s="9">
        <v>24.475</v>
      </c>
      <c r="V2" s="7">
        <v>36.1398</v>
      </c>
      <c r="W2" s="7"/>
    </row>
    <row r="4" spans="1:20" ht="25.5">
      <c r="A4">
        <v>1</v>
      </c>
      <c r="B4">
        <v>2</v>
      </c>
      <c r="C4" s="1" t="s">
        <v>249</v>
      </c>
      <c r="D4" s="1" t="s">
        <v>243</v>
      </c>
      <c r="E4" t="s">
        <v>159</v>
      </c>
      <c r="F4" t="s">
        <v>319</v>
      </c>
      <c r="G4" s="14">
        <v>59.6</v>
      </c>
      <c r="H4" s="14">
        <f>17.3+15.8</f>
        <v>33.1</v>
      </c>
      <c r="I4" s="14">
        <v>10.8</v>
      </c>
      <c r="J4" t="s">
        <v>13</v>
      </c>
      <c r="K4" t="s">
        <v>14</v>
      </c>
      <c r="L4" t="s">
        <v>20</v>
      </c>
      <c r="M4" s="3">
        <v>2650000</v>
      </c>
      <c r="N4" s="3">
        <v>44463.08724832215</v>
      </c>
      <c r="O4" s="13">
        <f>N4/$U$2</f>
        <v>1816.6736362950826</v>
      </c>
      <c r="P4" s="13">
        <f>N4/$V$2</f>
        <v>1230.308060595857</v>
      </c>
      <c r="Q4" s="3"/>
      <c r="R4" s="13" t="s">
        <v>565</v>
      </c>
      <c r="S4" s="13" t="s">
        <v>566</v>
      </c>
      <c r="T4" s="13" t="s">
        <v>567</v>
      </c>
    </row>
    <row r="5" spans="1:20" ht="25.5">
      <c r="A5">
        <v>2</v>
      </c>
      <c r="B5">
        <v>2</v>
      </c>
      <c r="C5" s="1" t="s">
        <v>249</v>
      </c>
      <c r="D5" s="1" t="s">
        <v>243</v>
      </c>
      <c r="E5" t="s">
        <v>159</v>
      </c>
      <c r="F5" t="s">
        <v>319</v>
      </c>
      <c r="G5" s="14">
        <v>63</v>
      </c>
      <c r="H5" s="14">
        <f>17.4+18.2</f>
        <v>35.599999999999994</v>
      </c>
      <c r="I5" s="14">
        <v>10.7</v>
      </c>
      <c r="J5" t="s">
        <v>13</v>
      </c>
      <c r="K5" t="s">
        <v>14</v>
      </c>
      <c r="L5" t="s">
        <v>20</v>
      </c>
      <c r="M5" s="3">
        <v>2700000</v>
      </c>
      <c r="N5" s="3">
        <v>42857.142857142855</v>
      </c>
      <c r="O5" s="13">
        <f aca="true" t="shared" si="0" ref="O5:O68">N5/$U$2</f>
        <v>1751.0579308332115</v>
      </c>
      <c r="P5" s="13">
        <f aca="true" t="shared" si="1" ref="P5:P68">N5/$V$2</f>
        <v>1185.8710578681357</v>
      </c>
      <c r="Q5" s="3"/>
      <c r="R5" s="13" t="s">
        <v>565</v>
      </c>
      <c r="S5" s="13" t="s">
        <v>566</v>
      </c>
      <c r="T5" s="13" t="s">
        <v>567</v>
      </c>
    </row>
    <row r="6" spans="1:20" ht="25.5">
      <c r="A6">
        <v>3</v>
      </c>
      <c r="B6">
        <v>2</v>
      </c>
      <c r="C6" s="1" t="s">
        <v>93</v>
      </c>
      <c r="D6" s="1" t="s">
        <v>94</v>
      </c>
      <c r="E6" t="s">
        <v>95</v>
      </c>
      <c r="F6" t="s">
        <v>12</v>
      </c>
      <c r="G6" s="14">
        <v>62.7</v>
      </c>
      <c r="H6" s="14">
        <f>18.5+18.2</f>
        <v>36.7</v>
      </c>
      <c r="I6" s="14">
        <v>11.6</v>
      </c>
      <c r="J6" t="s">
        <v>13</v>
      </c>
      <c r="K6" t="s">
        <v>14</v>
      </c>
      <c r="L6" t="s">
        <v>22</v>
      </c>
      <c r="M6" s="3">
        <v>2708000</v>
      </c>
      <c r="N6" s="3">
        <v>43189.792663476874</v>
      </c>
      <c r="O6" s="13">
        <f t="shared" si="0"/>
        <v>1764.6493427365422</v>
      </c>
      <c r="P6" s="13">
        <f t="shared" si="1"/>
        <v>1195.0755860153313</v>
      </c>
      <c r="Q6" s="3" t="s">
        <v>14</v>
      </c>
      <c r="R6" s="13" t="s">
        <v>96</v>
      </c>
      <c r="S6" s="13" t="s">
        <v>131</v>
      </c>
      <c r="T6" s="13" t="s">
        <v>132</v>
      </c>
    </row>
    <row r="7" spans="1:20" ht="25.5">
      <c r="A7">
        <v>4</v>
      </c>
      <c r="B7">
        <v>2</v>
      </c>
      <c r="C7" s="1" t="s">
        <v>209</v>
      </c>
      <c r="D7" s="1" t="s">
        <v>210</v>
      </c>
      <c r="E7" t="s">
        <v>95</v>
      </c>
      <c r="F7" t="s">
        <v>10</v>
      </c>
      <c r="G7" s="14">
        <v>51.3</v>
      </c>
      <c r="H7" s="14">
        <f>11.2+18.7</f>
        <v>29.9</v>
      </c>
      <c r="I7" s="14">
        <v>8.3</v>
      </c>
      <c r="J7" t="s">
        <v>13</v>
      </c>
      <c r="K7" t="s">
        <v>14</v>
      </c>
      <c r="L7" t="s">
        <v>16</v>
      </c>
      <c r="M7" s="3">
        <v>2837403</v>
      </c>
      <c r="N7" s="3">
        <v>55310</v>
      </c>
      <c r="O7" s="13">
        <f t="shared" si="0"/>
        <v>2259.8569969356486</v>
      </c>
      <c r="P7" s="13">
        <f t="shared" si="1"/>
        <v>1530.4456582493538</v>
      </c>
      <c r="Q7" s="3" t="s">
        <v>14</v>
      </c>
      <c r="R7" s="13" t="s">
        <v>211</v>
      </c>
      <c r="S7" s="13" t="s">
        <v>212</v>
      </c>
      <c r="T7" s="13" t="s">
        <v>213</v>
      </c>
    </row>
    <row r="8" spans="1:20" ht="25.5">
      <c r="A8">
        <v>5</v>
      </c>
      <c r="B8">
        <v>2</v>
      </c>
      <c r="C8" s="1" t="s">
        <v>209</v>
      </c>
      <c r="D8" s="1" t="s">
        <v>210</v>
      </c>
      <c r="E8" t="s">
        <v>95</v>
      </c>
      <c r="F8" t="s">
        <v>10</v>
      </c>
      <c r="G8" s="14">
        <v>49.5</v>
      </c>
      <c r="H8" s="14">
        <f>16+12.5</f>
        <v>28.5</v>
      </c>
      <c r="I8" s="14">
        <v>8.2</v>
      </c>
      <c r="J8" t="s">
        <v>13</v>
      </c>
      <c r="K8" t="s">
        <v>14</v>
      </c>
      <c r="L8" t="s">
        <v>16</v>
      </c>
      <c r="M8" s="3">
        <v>2849715</v>
      </c>
      <c r="N8" s="3">
        <v>57570</v>
      </c>
      <c r="O8" s="13">
        <f t="shared" si="0"/>
        <v>2352.196118488253</v>
      </c>
      <c r="P8" s="13">
        <f t="shared" si="1"/>
        <v>1592.980592034267</v>
      </c>
      <c r="Q8" s="3" t="s">
        <v>14</v>
      </c>
      <c r="R8" s="13" t="s">
        <v>211</v>
      </c>
      <c r="S8" s="13" t="s">
        <v>212</v>
      </c>
      <c r="T8" s="13" t="s">
        <v>213</v>
      </c>
    </row>
    <row r="9" spans="1:20" ht="38.25">
      <c r="A9">
        <v>6</v>
      </c>
      <c r="B9">
        <v>2</v>
      </c>
      <c r="C9" s="1" t="s">
        <v>568</v>
      </c>
      <c r="D9" s="1" t="s">
        <v>231</v>
      </c>
      <c r="E9" t="s">
        <v>191</v>
      </c>
      <c r="F9" t="s">
        <v>97</v>
      </c>
      <c r="G9" s="14">
        <v>60</v>
      </c>
      <c r="H9" s="14">
        <f>19+14</f>
        <v>33</v>
      </c>
      <c r="I9" s="14">
        <v>11.5</v>
      </c>
      <c r="J9" t="s">
        <v>13</v>
      </c>
      <c r="K9" t="s">
        <v>14</v>
      </c>
      <c r="M9" s="3">
        <v>2950000</v>
      </c>
      <c r="N9" s="3">
        <v>49166.666666666664</v>
      </c>
      <c r="O9" s="13">
        <f t="shared" si="0"/>
        <v>2008.8525706503233</v>
      </c>
      <c r="P9" s="13">
        <f t="shared" si="1"/>
        <v>1360.4576302765001</v>
      </c>
      <c r="Q9" s="3"/>
      <c r="R9" s="13" t="s">
        <v>347</v>
      </c>
      <c r="S9" s="13" t="s">
        <v>559</v>
      </c>
      <c r="T9" s="13" t="s">
        <v>569</v>
      </c>
    </row>
    <row r="10" spans="1:20" ht="25.5">
      <c r="A10">
        <v>7</v>
      </c>
      <c r="B10">
        <v>2</v>
      </c>
      <c r="C10" s="1" t="s">
        <v>209</v>
      </c>
      <c r="D10" s="1" t="s">
        <v>210</v>
      </c>
      <c r="E10" t="s">
        <v>95</v>
      </c>
      <c r="F10" t="s">
        <v>10</v>
      </c>
      <c r="G10" s="14">
        <v>51.3</v>
      </c>
      <c r="H10" s="14">
        <f>11.2+18.7</f>
        <v>29.9</v>
      </c>
      <c r="I10" s="14">
        <v>8.3</v>
      </c>
      <c r="J10" t="s">
        <v>13</v>
      </c>
      <c r="K10" t="s">
        <v>14</v>
      </c>
      <c r="L10" t="s">
        <v>16</v>
      </c>
      <c r="M10" s="3">
        <v>2965653</v>
      </c>
      <c r="N10" s="3">
        <v>57810</v>
      </c>
      <c r="O10" s="13">
        <f t="shared" si="0"/>
        <v>2362.002042900919</v>
      </c>
      <c r="P10" s="13">
        <f t="shared" si="1"/>
        <v>1599.6214699583284</v>
      </c>
      <c r="Q10" s="3" t="s">
        <v>14</v>
      </c>
      <c r="R10" s="13" t="s">
        <v>211</v>
      </c>
      <c r="S10" s="13" t="s">
        <v>212</v>
      </c>
      <c r="T10" s="13" t="s">
        <v>213</v>
      </c>
    </row>
    <row r="11" spans="1:20" ht="25.5">
      <c r="A11">
        <v>8</v>
      </c>
      <c r="B11">
        <v>2</v>
      </c>
      <c r="C11" s="1" t="s">
        <v>209</v>
      </c>
      <c r="D11" s="1" t="s">
        <v>210</v>
      </c>
      <c r="E11" t="s">
        <v>95</v>
      </c>
      <c r="F11" t="s">
        <v>10</v>
      </c>
      <c r="G11" s="14">
        <v>49.5</v>
      </c>
      <c r="H11" s="14">
        <f>16+12.5</f>
        <v>28.5</v>
      </c>
      <c r="I11" s="14">
        <v>8.2</v>
      </c>
      <c r="J11" t="s">
        <v>13</v>
      </c>
      <c r="K11" t="s">
        <v>14</v>
      </c>
      <c r="L11" t="s">
        <v>16</v>
      </c>
      <c r="M11" s="3">
        <v>2973465</v>
      </c>
      <c r="N11" s="3">
        <v>60070</v>
      </c>
      <c r="O11" s="13">
        <f t="shared" si="0"/>
        <v>2454.341164453524</v>
      </c>
      <c r="P11" s="13">
        <f t="shared" si="1"/>
        <v>1662.1564037432415</v>
      </c>
      <c r="Q11" s="3" t="s">
        <v>14</v>
      </c>
      <c r="R11" s="13" t="s">
        <v>211</v>
      </c>
      <c r="S11" s="13" t="s">
        <v>212</v>
      </c>
      <c r="T11" s="13" t="s">
        <v>213</v>
      </c>
    </row>
    <row r="12" spans="1:20" ht="38.25">
      <c r="A12">
        <v>9</v>
      </c>
      <c r="B12">
        <v>2</v>
      </c>
      <c r="C12" s="1" t="s">
        <v>261</v>
      </c>
      <c r="D12" s="1" t="s">
        <v>231</v>
      </c>
      <c r="E12" t="s">
        <v>262</v>
      </c>
      <c r="F12">
        <v>611</v>
      </c>
      <c r="G12" s="14">
        <v>63</v>
      </c>
      <c r="H12" s="14">
        <f>14.9+17.4</f>
        <v>32.3</v>
      </c>
      <c r="I12" s="14">
        <v>10.7</v>
      </c>
      <c r="J12" t="s">
        <v>13</v>
      </c>
      <c r="K12" t="s">
        <v>14</v>
      </c>
      <c r="L12" t="s">
        <v>15</v>
      </c>
      <c r="M12" s="3">
        <v>2998989</v>
      </c>
      <c r="N12" s="3">
        <v>47603</v>
      </c>
      <c r="O12" s="13">
        <f t="shared" si="0"/>
        <v>1944.9642492339121</v>
      </c>
      <c r="P12" s="13">
        <f t="shared" si="1"/>
        <v>1317.190465912927</v>
      </c>
      <c r="Q12" s="3"/>
      <c r="R12" s="13" t="s">
        <v>263</v>
      </c>
      <c r="S12" s="13" t="s">
        <v>264</v>
      </c>
      <c r="T12" s="13" t="s">
        <v>570</v>
      </c>
    </row>
    <row r="13" spans="1:20" ht="25.5">
      <c r="A13">
        <v>10</v>
      </c>
      <c r="B13">
        <v>2</v>
      </c>
      <c r="C13" s="1" t="s">
        <v>209</v>
      </c>
      <c r="D13" s="1" t="s">
        <v>210</v>
      </c>
      <c r="E13" t="s">
        <v>95</v>
      </c>
      <c r="F13" t="s">
        <v>10</v>
      </c>
      <c r="G13" s="14">
        <v>55.2</v>
      </c>
      <c r="H13" s="14">
        <f>12.1+21.6</f>
        <v>33.7</v>
      </c>
      <c r="I13" s="14">
        <v>8.3</v>
      </c>
      <c r="J13" t="s">
        <v>13</v>
      </c>
      <c r="K13" t="s">
        <v>14</v>
      </c>
      <c r="L13" t="s">
        <v>16</v>
      </c>
      <c r="M13" s="3">
        <v>3007737.6</v>
      </c>
      <c r="N13" s="3">
        <v>54488</v>
      </c>
      <c r="O13" s="13">
        <f t="shared" si="0"/>
        <v>2226.2717058222674</v>
      </c>
      <c r="P13" s="13">
        <f t="shared" si="1"/>
        <v>1507.700651359443</v>
      </c>
      <c r="Q13" s="3" t="s">
        <v>14</v>
      </c>
      <c r="R13" s="13" t="s">
        <v>211</v>
      </c>
      <c r="S13" s="13" t="s">
        <v>212</v>
      </c>
      <c r="T13" s="13" t="s">
        <v>213</v>
      </c>
    </row>
    <row r="14" spans="1:20" ht="25.5">
      <c r="A14">
        <v>11</v>
      </c>
      <c r="B14">
        <v>2</v>
      </c>
      <c r="C14" s="1" t="s">
        <v>93</v>
      </c>
      <c r="D14" s="1" t="s">
        <v>94</v>
      </c>
      <c r="E14" t="s">
        <v>95</v>
      </c>
      <c r="F14" t="s">
        <v>12</v>
      </c>
      <c r="G14" s="14">
        <v>72.9</v>
      </c>
      <c r="H14" s="14">
        <f>20.4+18.7</f>
        <v>39.099999999999994</v>
      </c>
      <c r="I14" s="14">
        <v>14.4</v>
      </c>
      <c r="J14" t="s">
        <v>13</v>
      </c>
      <c r="K14" t="s">
        <v>14</v>
      </c>
      <c r="L14" t="s">
        <v>22</v>
      </c>
      <c r="M14" s="3">
        <v>3098000</v>
      </c>
      <c r="N14" s="3">
        <v>42496.57064471879</v>
      </c>
      <c r="O14" s="13">
        <f t="shared" si="0"/>
        <v>1736.3256647484693</v>
      </c>
      <c r="P14" s="13">
        <f t="shared" si="1"/>
        <v>1175.8939076784816</v>
      </c>
      <c r="Q14" s="3" t="s">
        <v>14</v>
      </c>
      <c r="R14" s="13" t="s">
        <v>96</v>
      </c>
      <c r="S14" s="13" t="s">
        <v>131</v>
      </c>
      <c r="T14" s="13" t="s">
        <v>132</v>
      </c>
    </row>
    <row r="15" spans="1:20" ht="25.5">
      <c r="A15">
        <v>12</v>
      </c>
      <c r="B15">
        <v>2</v>
      </c>
      <c r="C15" s="1" t="s">
        <v>209</v>
      </c>
      <c r="D15" s="1" t="s">
        <v>210</v>
      </c>
      <c r="E15" t="s">
        <v>95</v>
      </c>
      <c r="F15" t="s">
        <v>10</v>
      </c>
      <c r="G15" s="14">
        <v>55.2</v>
      </c>
      <c r="H15" s="14">
        <f>12.1+21.6</f>
        <v>33.7</v>
      </c>
      <c r="I15" s="14">
        <v>8.3</v>
      </c>
      <c r="J15" t="s">
        <v>13</v>
      </c>
      <c r="K15" t="s">
        <v>14</v>
      </c>
      <c r="L15" t="s">
        <v>16</v>
      </c>
      <c r="M15" s="3">
        <v>3145737.6</v>
      </c>
      <c r="N15" s="3">
        <v>56988</v>
      </c>
      <c r="O15" s="13">
        <f t="shared" si="0"/>
        <v>2328.416751787538</v>
      </c>
      <c r="P15" s="13">
        <f t="shared" si="1"/>
        <v>1576.8764630684177</v>
      </c>
      <c r="Q15" s="3" t="s">
        <v>14</v>
      </c>
      <c r="R15" s="13" t="s">
        <v>211</v>
      </c>
      <c r="S15" s="13" t="s">
        <v>212</v>
      </c>
      <c r="T15" s="13" t="s">
        <v>213</v>
      </c>
    </row>
    <row r="16" spans="1:20" ht="12.75">
      <c r="A16">
        <v>13</v>
      </c>
      <c r="B16">
        <v>2</v>
      </c>
      <c r="C16" s="1" t="s">
        <v>209</v>
      </c>
      <c r="D16" s="1" t="s">
        <v>210</v>
      </c>
      <c r="E16" t="s">
        <v>95</v>
      </c>
      <c r="F16" t="s">
        <v>10</v>
      </c>
      <c r="G16" s="14">
        <v>53</v>
      </c>
      <c r="H16" s="14">
        <f>20.1+11.9</f>
        <v>32</v>
      </c>
      <c r="I16" s="14">
        <v>8</v>
      </c>
      <c r="J16" t="s">
        <v>13</v>
      </c>
      <c r="K16" t="s">
        <v>14</v>
      </c>
      <c r="M16" s="3">
        <v>3164100</v>
      </c>
      <c r="N16" s="3">
        <v>59700</v>
      </c>
      <c r="O16" s="13">
        <f t="shared" si="0"/>
        <v>2439.223697650664</v>
      </c>
      <c r="P16" s="13">
        <f t="shared" si="1"/>
        <v>1651.9183836103132</v>
      </c>
      <c r="Q16" s="3" t="s">
        <v>14</v>
      </c>
      <c r="R16" s="13" t="s">
        <v>211</v>
      </c>
      <c r="S16" s="13" t="s">
        <v>212</v>
      </c>
      <c r="T16" s="13" t="s">
        <v>110</v>
      </c>
    </row>
    <row r="17" spans="1:20" ht="12.75">
      <c r="A17">
        <v>14</v>
      </c>
      <c r="B17">
        <v>2</v>
      </c>
      <c r="C17" s="1" t="s">
        <v>209</v>
      </c>
      <c r="D17" s="1" t="s">
        <v>210</v>
      </c>
      <c r="E17" t="s">
        <v>95</v>
      </c>
      <c r="F17" t="s">
        <v>10</v>
      </c>
      <c r="G17" s="14">
        <v>53</v>
      </c>
      <c r="H17" s="14">
        <f>20.1+11.9</f>
        <v>32</v>
      </c>
      <c r="I17" s="14">
        <v>8</v>
      </c>
      <c r="J17" t="s">
        <v>13</v>
      </c>
      <c r="K17" t="s">
        <v>14</v>
      </c>
      <c r="M17" s="3">
        <v>3243600</v>
      </c>
      <c r="N17" s="3">
        <v>61200</v>
      </c>
      <c r="O17" s="13">
        <f t="shared" si="0"/>
        <v>2500.510725229826</v>
      </c>
      <c r="P17" s="13">
        <f t="shared" si="1"/>
        <v>1693.423870635698</v>
      </c>
      <c r="Q17" s="3" t="s">
        <v>14</v>
      </c>
      <c r="R17" s="13" t="s">
        <v>211</v>
      </c>
      <c r="S17" s="13" t="s">
        <v>212</v>
      </c>
      <c r="T17" s="13" t="s">
        <v>110</v>
      </c>
    </row>
    <row r="18" spans="1:20" ht="25.5">
      <c r="A18">
        <v>15</v>
      </c>
      <c r="B18">
        <v>2</v>
      </c>
      <c r="C18" s="1" t="s">
        <v>242</v>
      </c>
      <c r="D18" s="1" t="s">
        <v>99</v>
      </c>
      <c r="E18" t="s">
        <v>4</v>
      </c>
      <c r="F18" t="s">
        <v>10</v>
      </c>
      <c r="G18" s="14">
        <v>48</v>
      </c>
      <c r="H18" s="14">
        <f>18.9+9.9</f>
        <v>28.799999999999997</v>
      </c>
      <c r="I18" s="14">
        <v>8.5</v>
      </c>
      <c r="J18" t="s">
        <v>13</v>
      </c>
      <c r="K18" t="s">
        <v>14</v>
      </c>
      <c r="L18" t="s">
        <v>15</v>
      </c>
      <c r="M18" s="3">
        <v>3260000</v>
      </c>
      <c r="N18" s="3">
        <v>67916.66666666667</v>
      </c>
      <c r="O18" s="13">
        <f t="shared" si="0"/>
        <v>2774.9404153898536</v>
      </c>
      <c r="P18" s="13">
        <f t="shared" si="1"/>
        <v>1879.2762180938098</v>
      </c>
      <c r="Q18" s="3" t="s">
        <v>24</v>
      </c>
      <c r="R18" s="13" t="s">
        <v>100</v>
      </c>
      <c r="S18" s="13" t="s">
        <v>136</v>
      </c>
      <c r="T18" s="13" t="s">
        <v>137</v>
      </c>
    </row>
    <row r="19" spans="1:20" ht="25.5">
      <c r="A19">
        <v>16</v>
      </c>
      <c r="B19">
        <v>2</v>
      </c>
      <c r="C19" s="1" t="s">
        <v>242</v>
      </c>
      <c r="D19" s="1" t="s">
        <v>99</v>
      </c>
      <c r="E19" t="s">
        <v>4</v>
      </c>
      <c r="F19" t="s">
        <v>10</v>
      </c>
      <c r="G19" s="14">
        <v>48.2</v>
      </c>
      <c r="H19" s="14">
        <f>11.5+16</f>
        <v>27.5</v>
      </c>
      <c r="I19" s="14">
        <v>8.3</v>
      </c>
      <c r="J19" t="s">
        <v>13</v>
      </c>
      <c r="K19" t="s">
        <v>14</v>
      </c>
      <c r="L19" t="s">
        <v>15</v>
      </c>
      <c r="M19" s="3">
        <v>3311677.4</v>
      </c>
      <c r="N19" s="3">
        <v>68707</v>
      </c>
      <c r="O19" s="13">
        <f t="shared" si="0"/>
        <v>2807.231869254341</v>
      </c>
      <c r="P19" s="13">
        <f t="shared" si="1"/>
        <v>1901.1449980354068</v>
      </c>
      <c r="Q19" s="3" t="s">
        <v>24</v>
      </c>
      <c r="R19" s="13" t="s">
        <v>211</v>
      </c>
      <c r="S19" s="13" t="s">
        <v>212</v>
      </c>
      <c r="T19" s="13" t="s">
        <v>213</v>
      </c>
    </row>
    <row r="20" spans="1:20" ht="38.25">
      <c r="A20">
        <v>17</v>
      </c>
      <c r="B20">
        <v>2</v>
      </c>
      <c r="C20" s="1" t="s">
        <v>234</v>
      </c>
      <c r="D20" s="1" t="s">
        <v>235</v>
      </c>
      <c r="E20" t="s">
        <v>571</v>
      </c>
      <c r="F20" t="s">
        <v>10</v>
      </c>
      <c r="G20" s="14">
        <v>48.2</v>
      </c>
      <c r="H20" s="14">
        <f>16.5+11.5</f>
        <v>28</v>
      </c>
      <c r="I20" s="14">
        <v>8</v>
      </c>
      <c r="J20" t="s">
        <v>13</v>
      </c>
      <c r="K20" t="s">
        <v>46</v>
      </c>
      <c r="L20" t="s">
        <v>15</v>
      </c>
      <c r="M20" s="3">
        <v>3330000</v>
      </c>
      <c r="N20" s="3">
        <v>69087.13692946058</v>
      </c>
      <c r="O20" s="13">
        <f t="shared" si="0"/>
        <v>2822.7635109074804</v>
      </c>
      <c r="P20" s="13">
        <f t="shared" si="1"/>
        <v>1911.6635102978041</v>
      </c>
      <c r="Q20" s="3" t="s">
        <v>24</v>
      </c>
      <c r="R20" s="13" t="s">
        <v>195</v>
      </c>
      <c r="S20" s="13" t="s">
        <v>237</v>
      </c>
      <c r="T20" s="13" t="s">
        <v>572</v>
      </c>
    </row>
    <row r="21" spans="1:20" ht="38.25">
      <c r="A21">
        <v>18</v>
      </c>
      <c r="B21">
        <v>2</v>
      </c>
      <c r="C21" s="1" t="s">
        <v>239</v>
      </c>
      <c r="D21" s="1" t="s">
        <v>235</v>
      </c>
      <c r="E21" t="s">
        <v>573</v>
      </c>
      <c r="F21" t="s">
        <v>10</v>
      </c>
      <c r="G21" s="14">
        <v>48.2</v>
      </c>
      <c r="H21" s="14">
        <f>16.5+11.5</f>
        <v>28</v>
      </c>
      <c r="I21" s="14">
        <v>8</v>
      </c>
      <c r="J21" t="s">
        <v>13</v>
      </c>
      <c r="K21" t="s">
        <v>46</v>
      </c>
      <c r="L21" t="s">
        <v>15</v>
      </c>
      <c r="M21" s="3">
        <v>3330000</v>
      </c>
      <c r="N21" s="3">
        <v>69087.13692946058</v>
      </c>
      <c r="O21" s="13">
        <f t="shared" si="0"/>
        <v>2822.7635109074804</v>
      </c>
      <c r="P21" s="13">
        <f t="shared" si="1"/>
        <v>1911.6635102978041</v>
      </c>
      <c r="Q21" s="3" t="s">
        <v>24</v>
      </c>
      <c r="R21" s="13" t="s">
        <v>195</v>
      </c>
      <c r="S21" s="13" t="s">
        <v>237</v>
      </c>
      <c r="T21" s="13" t="s">
        <v>574</v>
      </c>
    </row>
    <row r="22" spans="1:20" ht="25.5">
      <c r="A22">
        <v>19</v>
      </c>
      <c r="B22">
        <v>2</v>
      </c>
      <c r="C22" s="1" t="s">
        <v>575</v>
      </c>
      <c r="D22" s="1" t="s">
        <v>94</v>
      </c>
      <c r="E22" t="s">
        <v>576</v>
      </c>
      <c r="F22" t="s">
        <v>10</v>
      </c>
      <c r="G22" s="14">
        <v>60</v>
      </c>
      <c r="H22" s="14">
        <f>16.4+15.8</f>
        <v>32.2</v>
      </c>
      <c r="I22" s="14">
        <v>9.5</v>
      </c>
      <c r="J22" t="s">
        <v>13</v>
      </c>
      <c r="K22" t="s">
        <v>14</v>
      </c>
      <c r="L22" t="s">
        <v>19</v>
      </c>
      <c r="M22" s="3">
        <v>3500000</v>
      </c>
      <c r="N22" s="3">
        <v>58333.333333333336</v>
      </c>
      <c r="O22" s="13">
        <f t="shared" si="0"/>
        <v>2383.384405856316</v>
      </c>
      <c r="P22" s="13">
        <f t="shared" si="1"/>
        <v>1614.1022732094073</v>
      </c>
      <c r="Q22" s="3"/>
      <c r="R22" s="13" t="s">
        <v>418</v>
      </c>
      <c r="S22" s="13" t="s">
        <v>419</v>
      </c>
      <c r="T22" s="13" t="s">
        <v>577</v>
      </c>
    </row>
    <row r="23" spans="1:20" ht="25.5">
      <c r="A23">
        <v>20</v>
      </c>
      <c r="B23">
        <v>2</v>
      </c>
      <c r="C23" s="1" t="s">
        <v>93</v>
      </c>
      <c r="D23" s="1" t="s">
        <v>94</v>
      </c>
      <c r="E23" t="s">
        <v>578</v>
      </c>
      <c r="F23" t="s">
        <v>12</v>
      </c>
      <c r="G23" s="14">
        <v>55.9</v>
      </c>
      <c r="H23" s="14"/>
      <c r="I23" s="14">
        <v>9.1</v>
      </c>
      <c r="J23" t="s">
        <v>13</v>
      </c>
      <c r="K23" t="s">
        <v>46</v>
      </c>
      <c r="L23" t="s">
        <v>105</v>
      </c>
      <c r="M23" s="3">
        <v>3578000</v>
      </c>
      <c r="N23" s="3">
        <v>64007.15563506261</v>
      </c>
      <c r="O23" s="13">
        <f t="shared" si="0"/>
        <v>2615.205541779882</v>
      </c>
      <c r="P23" s="13">
        <f t="shared" si="1"/>
        <v>1771.0987784952492</v>
      </c>
      <c r="Q23" s="3"/>
      <c r="R23" s="13" t="s">
        <v>96</v>
      </c>
      <c r="S23" s="13" t="s">
        <v>131</v>
      </c>
      <c r="T23" s="13" t="s">
        <v>139</v>
      </c>
    </row>
    <row r="24" spans="1:20" ht="25.5">
      <c r="A24">
        <v>21</v>
      </c>
      <c r="B24">
        <v>2</v>
      </c>
      <c r="C24" s="1" t="s">
        <v>93</v>
      </c>
      <c r="D24" s="1" t="s">
        <v>94</v>
      </c>
      <c r="E24" t="s">
        <v>95</v>
      </c>
      <c r="F24" t="s">
        <v>12</v>
      </c>
      <c r="G24" s="14">
        <v>86.3</v>
      </c>
      <c r="H24" s="14">
        <f>22.6+12</f>
        <v>34.6</v>
      </c>
      <c r="I24" s="14">
        <v>13.9</v>
      </c>
      <c r="J24" t="s">
        <v>13</v>
      </c>
      <c r="K24" t="s">
        <v>14</v>
      </c>
      <c r="L24" t="s">
        <v>22</v>
      </c>
      <c r="M24" s="3">
        <v>3667000</v>
      </c>
      <c r="N24" s="3">
        <v>42491.30938586327</v>
      </c>
      <c r="O24" s="13">
        <f t="shared" si="0"/>
        <v>1736.1107001374164</v>
      </c>
      <c r="P24" s="13">
        <f t="shared" si="1"/>
        <v>1175.7483269377049</v>
      </c>
      <c r="Q24" s="3" t="s">
        <v>14</v>
      </c>
      <c r="R24" s="13" t="s">
        <v>96</v>
      </c>
      <c r="S24" s="13" t="s">
        <v>131</v>
      </c>
      <c r="T24" s="13" t="s">
        <v>579</v>
      </c>
    </row>
    <row r="25" spans="1:20" ht="25.5">
      <c r="A25">
        <v>22</v>
      </c>
      <c r="B25">
        <v>2</v>
      </c>
      <c r="C25" s="1" t="s">
        <v>228</v>
      </c>
      <c r="D25" s="1" t="s">
        <v>91</v>
      </c>
      <c r="E25" t="s">
        <v>229</v>
      </c>
      <c r="F25" t="s">
        <v>10</v>
      </c>
      <c r="G25" s="14">
        <v>63.5</v>
      </c>
      <c r="H25" s="14">
        <f>22+13.9</f>
        <v>35.9</v>
      </c>
      <c r="I25" s="14">
        <v>9.3</v>
      </c>
      <c r="J25" t="s">
        <v>13</v>
      </c>
      <c r="K25" t="s">
        <v>14</v>
      </c>
      <c r="L25" t="s">
        <v>21</v>
      </c>
      <c r="M25" s="3">
        <v>3720465</v>
      </c>
      <c r="N25" s="3">
        <v>58590</v>
      </c>
      <c r="O25" s="13">
        <f t="shared" si="0"/>
        <v>2393.8712972420835</v>
      </c>
      <c r="P25" s="13">
        <f t="shared" si="1"/>
        <v>1621.2043232115286</v>
      </c>
      <c r="Q25" s="3" t="s">
        <v>24</v>
      </c>
      <c r="R25" s="13" t="s">
        <v>83</v>
      </c>
      <c r="S25" s="13" t="s">
        <v>153</v>
      </c>
      <c r="T25" s="13"/>
    </row>
    <row r="26" spans="1:20" ht="25.5">
      <c r="A26">
        <v>23</v>
      </c>
      <c r="B26">
        <v>2</v>
      </c>
      <c r="C26" s="1" t="s">
        <v>218</v>
      </c>
      <c r="D26" s="1" t="s">
        <v>219</v>
      </c>
      <c r="E26" t="s">
        <v>186</v>
      </c>
      <c r="F26" t="s">
        <v>10</v>
      </c>
      <c r="G26" s="14">
        <v>50.6</v>
      </c>
      <c r="H26" s="14">
        <f>11.5+16.5</f>
        <v>28</v>
      </c>
      <c r="I26" s="14">
        <v>9.7</v>
      </c>
      <c r="J26" t="s">
        <v>13</v>
      </c>
      <c r="K26" t="s">
        <v>14</v>
      </c>
      <c r="L26" t="s">
        <v>17</v>
      </c>
      <c r="M26" s="3">
        <v>3891000</v>
      </c>
      <c r="N26" s="3">
        <v>76897.23320158102</v>
      </c>
      <c r="O26" s="13">
        <f t="shared" si="0"/>
        <v>3141.8685679910527</v>
      </c>
      <c r="P26" s="13">
        <f t="shared" si="1"/>
        <v>2127.7714099574714</v>
      </c>
      <c r="Q26" s="3" t="s">
        <v>14</v>
      </c>
      <c r="R26" s="13" t="s">
        <v>26</v>
      </c>
      <c r="S26" s="13" t="s">
        <v>32</v>
      </c>
      <c r="T26" s="13" t="s">
        <v>37</v>
      </c>
    </row>
    <row r="27" spans="1:20" ht="25.5">
      <c r="A27">
        <v>24</v>
      </c>
      <c r="B27">
        <v>2</v>
      </c>
      <c r="C27" s="1" t="s">
        <v>222</v>
      </c>
      <c r="D27" s="1" t="s">
        <v>219</v>
      </c>
      <c r="E27" t="s">
        <v>186</v>
      </c>
      <c r="F27" t="s">
        <v>10</v>
      </c>
      <c r="G27" s="14">
        <v>50.6</v>
      </c>
      <c r="H27" s="14">
        <f>11.5+16.5</f>
        <v>28</v>
      </c>
      <c r="I27" s="14">
        <v>9.7</v>
      </c>
      <c r="J27" t="s">
        <v>13</v>
      </c>
      <c r="K27" t="s">
        <v>14</v>
      </c>
      <c r="L27" t="s">
        <v>17</v>
      </c>
      <c r="M27" s="3">
        <v>3891000</v>
      </c>
      <c r="N27" s="3">
        <v>76897.23320158102</v>
      </c>
      <c r="O27" s="13">
        <f t="shared" si="0"/>
        <v>3141.8685679910527</v>
      </c>
      <c r="P27" s="13">
        <f t="shared" si="1"/>
        <v>2127.7714099574714</v>
      </c>
      <c r="Q27" s="3" t="s">
        <v>14</v>
      </c>
      <c r="R27" s="13" t="s">
        <v>26</v>
      </c>
      <c r="S27" s="13" t="s">
        <v>32</v>
      </c>
      <c r="T27" s="13" t="s">
        <v>37</v>
      </c>
    </row>
    <row r="28" spans="1:20" ht="38.25">
      <c r="A28">
        <v>25</v>
      </c>
      <c r="B28">
        <v>2</v>
      </c>
      <c r="C28" s="1" t="s">
        <v>228</v>
      </c>
      <c r="D28" s="1" t="s">
        <v>91</v>
      </c>
      <c r="E28" t="s">
        <v>229</v>
      </c>
      <c r="F28" t="s">
        <v>10</v>
      </c>
      <c r="G28" s="14">
        <v>64.5</v>
      </c>
      <c r="H28" s="14">
        <f>16.5+19.9</f>
        <v>36.4</v>
      </c>
      <c r="I28" s="14">
        <v>10.4</v>
      </c>
      <c r="J28" t="s">
        <v>13</v>
      </c>
      <c r="K28" t="s">
        <v>14</v>
      </c>
      <c r="L28" t="s">
        <v>21</v>
      </c>
      <c r="M28" s="3">
        <v>3918375</v>
      </c>
      <c r="N28" s="3">
        <v>60750</v>
      </c>
      <c r="O28" s="13">
        <f t="shared" si="0"/>
        <v>2482.1246169560773</v>
      </c>
      <c r="P28" s="13">
        <f t="shared" si="1"/>
        <v>1680.9722245280825</v>
      </c>
      <c r="Q28" s="3" t="s">
        <v>24</v>
      </c>
      <c r="R28" s="13" t="s">
        <v>83</v>
      </c>
      <c r="S28" s="13" t="s">
        <v>154</v>
      </c>
      <c r="T28" s="13" t="s">
        <v>230</v>
      </c>
    </row>
    <row r="29" spans="1:20" ht="38.25">
      <c r="A29">
        <v>26</v>
      </c>
      <c r="B29">
        <v>2</v>
      </c>
      <c r="C29" s="1" t="s">
        <v>156</v>
      </c>
      <c r="D29" s="1" t="s">
        <v>580</v>
      </c>
      <c r="E29" t="s">
        <v>81</v>
      </c>
      <c r="F29" t="s">
        <v>10</v>
      </c>
      <c r="G29" s="14">
        <v>66.2</v>
      </c>
      <c r="H29" s="14">
        <f>21.3+17.2</f>
        <v>38.5</v>
      </c>
      <c r="I29" s="14">
        <v>10.2</v>
      </c>
      <c r="J29" t="s">
        <v>13</v>
      </c>
      <c r="K29" t="s">
        <v>14</v>
      </c>
      <c r="L29" t="s">
        <v>19</v>
      </c>
      <c r="M29" s="3">
        <v>3920000</v>
      </c>
      <c r="N29" s="3">
        <v>59214.50151057402</v>
      </c>
      <c r="O29" s="13">
        <f t="shared" si="0"/>
        <v>2419.3871914432693</v>
      </c>
      <c r="P29" s="13">
        <f t="shared" si="1"/>
        <v>1638.484482774504</v>
      </c>
      <c r="Q29" s="3"/>
      <c r="R29" s="13" t="s">
        <v>84</v>
      </c>
      <c r="S29" s="13" t="s">
        <v>85</v>
      </c>
      <c r="T29" s="13" t="s">
        <v>345</v>
      </c>
    </row>
    <row r="30" spans="1:20" ht="25.5">
      <c r="A30">
        <v>27</v>
      </c>
      <c r="B30">
        <v>2</v>
      </c>
      <c r="C30" s="1" t="s">
        <v>220</v>
      </c>
      <c r="D30" s="1" t="s">
        <v>219</v>
      </c>
      <c r="E30" t="s">
        <v>221</v>
      </c>
      <c r="F30" t="s">
        <v>10</v>
      </c>
      <c r="G30" s="14">
        <v>51.8</v>
      </c>
      <c r="H30" s="14">
        <f>10.4+19.7</f>
        <v>30.1</v>
      </c>
      <c r="I30" s="14">
        <v>8.7</v>
      </c>
      <c r="J30" t="s">
        <v>13</v>
      </c>
      <c r="K30" t="s">
        <v>14</v>
      </c>
      <c r="L30" t="s">
        <v>17</v>
      </c>
      <c r="M30" s="3">
        <v>3944000</v>
      </c>
      <c r="N30" s="3">
        <v>76138.99613899614</v>
      </c>
      <c r="O30" s="13">
        <f t="shared" si="0"/>
        <v>3110.888504146931</v>
      </c>
      <c r="P30" s="13">
        <f t="shared" si="1"/>
        <v>2106.790744248616</v>
      </c>
      <c r="Q30" s="3" t="s">
        <v>24</v>
      </c>
      <c r="R30" s="13" t="s">
        <v>26</v>
      </c>
      <c r="S30" s="13" t="s">
        <v>32</v>
      </c>
      <c r="T30" s="13" t="s">
        <v>86</v>
      </c>
    </row>
    <row r="31" spans="1:20" ht="25.5">
      <c r="A31">
        <v>28</v>
      </c>
      <c r="B31">
        <v>2</v>
      </c>
      <c r="C31" s="1" t="s">
        <v>228</v>
      </c>
      <c r="D31" s="1" t="s">
        <v>91</v>
      </c>
      <c r="E31" t="s">
        <v>229</v>
      </c>
      <c r="F31" t="s">
        <v>10</v>
      </c>
      <c r="G31" s="14">
        <v>65.4</v>
      </c>
      <c r="H31" s="14">
        <f>21.6+13.7</f>
        <v>35.3</v>
      </c>
      <c r="I31" s="14">
        <v>10.4</v>
      </c>
      <c r="J31" t="s">
        <v>13</v>
      </c>
      <c r="K31" t="s">
        <v>14</v>
      </c>
      <c r="L31" t="s">
        <v>21</v>
      </c>
      <c r="M31" s="3">
        <v>4026024</v>
      </c>
      <c r="N31" s="3">
        <v>61560</v>
      </c>
      <c r="O31" s="13">
        <f t="shared" si="0"/>
        <v>2515.219611848825</v>
      </c>
      <c r="P31" s="13">
        <f t="shared" si="1"/>
        <v>1703.3851875217904</v>
      </c>
      <c r="Q31" s="3" t="s">
        <v>24</v>
      </c>
      <c r="R31" s="13" t="s">
        <v>83</v>
      </c>
      <c r="S31" s="13" t="s">
        <v>153</v>
      </c>
      <c r="T31" s="13"/>
    </row>
    <row r="32" spans="1:20" ht="25.5">
      <c r="A32">
        <v>29</v>
      </c>
      <c r="B32">
        <v>2</v>
      </c>
      <c r="C32" s="1" t="s">
        <v>220</v>
      </c>
      <c r="D32" s="1" t="s">
        <v>219</v>
      </c>
      <c r="E32" t="s">
        <v>581</v>
      </c>
      <c r="F32" t="s">
        <v>10</v>
      </c>
      <c r="G32" s="14">
        <v>51.1</v>
      </c>
      <c r="H32" s="14">
        <f>10.4+19.7</f>
        <v>30.1</v>
      </c>
      <c r="I32" s="14">
        <v>8</v>
      </c>
      <c r="J32" t="s">
        <v>13</v>
      </c>
      <c r="K32" t="s">
        <v>14</v>
      </c>
      <c r="L32" t="s">
        <v>17</v>
      </c>
      <c r="M32" s="3">
        <v>4081000</v>
      </c>
      <c r="N32" s="3">
        <v>79863.01369863014</v>
      </c>
      <c r="O32" s="13">
        <f t="shared" si="0"/>
        <v>3263.044482068647</v>
      </c>
      <c r="P32" s="13">
        <f t="shared" si="1"/>
        <v>2209.8355192510785</v>
      </c>
      <c r="Q32" s="3" t="s">
        <v>24</v>
      </c>
      <c r="R32" s="13" t="s">
        <v>26</v>
      </c>
      <c r="S32" s="13" t="s">
        <v>32</v>
      </c>
      <c r="T32" s="13" t="s">
        <v>86</v>
      </c>
    </row>
    <row r="33" spans="1:20" ht="38.25">
      <c r="A33">
        <v>30</v>
      </c>
      <c r="B33">
        <v>2</v>
      </c>
      <c r="C33" s="1" t="s">
        <v>214</v>
      </c>
      <c r="D33" s="1" t="s">
        <v>243</v>
      </c>
      <c r="E33" t="s">
        <v>386</v>
      </c>
      <c r="F33" t="s">
        <v>10</v>
      </c>
      <c r="G33" s="14">
        <v>60.2</v>
      </c>
      <c r="H33" s="14">
        <f>14.2+19.4</f>
        <v>33.599999999999994</v>
      </c>
      <c r="I33" s="14">
        <v>11.9</v>
      </c>
      <c r="J33" t="s">
        <v>13</v>
      </c>
      <c r="K33" t="s">
        <v>14</v>
      </c>
      <c r="L33" t="s">
        <v>16</v>
      </c>
      <c r="M33" s="3">
        <v>4084000</v>
      </c>
      <c r="N33" s="3">
        <v>67840.53156146179</v>
      </c>
      <c r="O33" s="13">
        <f t="shared" si="0"/>
        <v>2771.829685861564</v>
      </c>
      <c r="P33" s="13">
        <f t="shared" si="1"/>
        <v>1877.1695350129714</v>
      </c>
      <c r="Q33" s="3"/>
      <c r="R33" s="13" t="s">
        <v>25</v>
      </c>
      <c r="S33" s="13" t="s">
        <v>147</v>
      </c>
      <c r="T33" s="13" t="s">
        <v>582</v>
      </c>
    </row>
    <row r="34" spans="1:20" ht="38.25">
      <c r="A34">
        <v>31</v>
      </c>
      <c r="B34">
        <v>2</v>
      </c>
      <c r="C34" s="1" t="s">
        <v>128</v>
      </c>
      <c r="D34" s="1" t="s">
        <v>231</v>
      </c>
      <c r="E34" t="s">
        <v>259</v>
      </c>
      <c r="F34" t="s">
        <v>10</v>
      </c>
      <c r="G34" s="14">
        <v>60</v>
      </c>
      <c r="H34" s="14">
        <f>19.7+11</f>
        <v>30.7</v>
      </c>
      <c r="I34" s="14">
        <v>10</v>
      </c>
      <c r="J34" t="s">
        <v>13</v>
      </c>
      <c r="K34" t="s">
        <v>14</v>
      </c>
      <c r="L34" t="s">
        <v>21</v>
      </c>
      <c r="M34" s="3">
        <v>4110000</v>
      </c>
      <c r="N34" s="3">
        <v>68500</v>
      </c>
      <c r="O34" s="13">
        <f t="shared" si="0"/>
        <v>2798.7742594484166</v>
      </c>
      <c r="P34" s="13">
        <f t="shared" si="1"/>
        <v>1895.4172408259037</v>
      </c>
      <c r="Q34" s="3" t="s">
        <v>14</v>
      </c>
      <c r="R34" s="13" t="s">
        <v>47</v>
      </c>
      <c r="S34" s="13" t="s">
        <v>48</v>
      </c>
      <c r="T34" s="13" t="s">
        <v>260</v>
      </c>
    </row>
    <row r="35" spans="1:20" ht="25.5">
      <c r="A35">
        <v>32</v>
      </c>
      <c r="B35">
        <v>2</v>
      </c>
      <c r="C35" s="1" t="s">
        <v>214</v>
      </c>
      <c r="D35" s="1" t="s">
        <v>215</v>
      </c>
      <c r="E35" t="s">
        <v>583</v>
      </c>
      <c r="F35" t="s">
        <v>10</v>
      </c>
      <c r="G35" s="14">
        <v>53.8</v>
      </c>
      <c r="H35" s="14">
        <f>17+12.3</f>
        <v>29.3</v>
      </c>
      <c r="I35" s="14">
        <v>9.8</v>
      </c>
      <c r="J35" t="s">
        <v>13</v>
      </c>
      <c r="K35" t="s">
        <v>14</v>
      </c>
      <c r="L35" t="s">
        <v>21</v>
      </c>
      <c r="M35" s="3">
        <v>4150000</v>
      </c>
      <c r="N35" s="3">
        <v>77137.54646840149</v>
      </c>
      <c r="O35" s="13">
        <f t="shared" si="0"/>
        <v>3151.6872918652293</v>
      </c>
      <c r="P35" s="13">
        <f t="shared" si="1"/>
        <v>2134.420956076168</v>
      </c>
      <c r="Q35" s="3"/>
      <c r="R35" s="13" t="s">
        <v>192</v>
      </c>
      <c r="S35" s="13" t="s">
        <v>193</v>
      </c>
      <c r="T35" s="13" t="s">
        <v>400</v>
      </c>
    </row>
    <row r="36" spans="1:20" ht="25.5">
      <c r="A36">
        <v>33</v>
      </c>
      <c r="B36">
        <v>2</v>
      </c>
      <c r="C36" s="1" t="s">
        <v>361</v>
      </c>
      <c r="D36" s="1" t="s">
        <v>584</v>
      </c>
      <c r="E36" t="s">
        <v>294</v>
      </c>
      <c r="F36" t="s">
        <v>10</v>
      </c>
      <c r="G36" s="14">
        <v>63.6</v>
      </c>
      <c r="H36" s="14">
        <f>21.4+15.1</f>
        <v>36.5</v>
      </c>
      <c r="I36" s="14">
        <v>9.2</v>
      </c>
      <c r="J36" t="s">
        <v>13</v>
      </c>
      <c r="K36" t="s">
        <v>14</v>
      </c>
      <c r="L36" t="s">
        <v>18</v>
      </c>
      <c r="M36" s="3">
        <v>4170570</v>
      </c>
      <c r="N36" s="3">
        <v>65575</v>
      </c>
      <c r="O36" s="13">
        <f t="shared" si="0"/>
        <v>2679.26455566905</v>
      </c>
      <c r="P36" s="13">
        <f t="shared" si="1"/>
        <v>1814.4815411264035</v>
      </c>
      <c r="Q36" s="3"/>
      <c r="R36" s="13" t="s">
        <v>585</v>
      </c>
      <c r="S36" s="13" t="s">
        <v>586</v>
      </c>
      <c r="T36" s="13" t="s">
        <v>587</v>
      </c>
    </row>
    <row r="37" spans="1:20" ht="25.5">
      <c r="A37">
        <v>34</v>
      </c>
      <c r="B37">
        <v>2</v>
      </c>
      <c r="C37" s="1" t="s">
        <v>361</v>
      </c>
      <c r="D37" s="1" t="s">
        <v>223</v>
      </c>
      <c r="E37" t="s">
        <v>588</v>
      </c>
      <c r="F37" t="s">
        <v>10</v>
      </c>
      <c r="G37" s="14">
        <v>64.1</v>
      </c>
      <c r="H37" s="14">
        <f>21.4+14.9</f>
        <v>36.3</v>
      </c>
      <c r="I37" s="14">
        <v>12.9</v>
      </c>
      <c r="J37" t="s">
        <v>13</v>
      </c>
      <c r="K37" t="s">
        <v>14</v>
      </c>
      <c r="L37" t="s">
        <v>18</v>
      </c>
      <c r="M37" s="3">
        <v>4203357.5</v>
      </c>
      <c r="N37" s="3">
        <v>65575</v>
      </c>
      <c r="O37" s="13">
        <f t="shared" si="0"/>
        <v>2679.26455566905</v>
      </c>
      <c r="P37" s="13">
        <f t="shared" si="1"/>
        <v>1814.4815411264035</v>
      </c>
      <c r="Q37" s="3"/>
      <c r="R37" s="13" t="s">
        <v>585</v>
      </c>
      <c r="S37" s="13" t="s">
        <v>586</v>
      </c>
      <c r="T37" s="13" t="s">
        <v>587</v>
      </c>
    </row>
    <row r="38" spans="1:20" ht="25.5">
      <c r="A38">
        <v>35</v>
      </c>
      <c r="B38">
        <v>2</v>
      </c>
      <c r="C38" s="1" t="s">
        <v>361</v>
      </c>
      <c r="D38" s="1" t="s">
        <v>243</v>
      </c>
      <c r="E38" t="s">
        <v>589</v>
      </c>
      <c r="F38" t="s">
        <v>10</v>
      </c>
      <c r="G38" s="14">
        <v>64.8</v>
      </c>
      <c r="H38" s="14">
        <f>21.5+15.9</f>
        <v>37.4</v>
      </c>
      <c r="I38" s="14">
        <v>12.3</v>
      </c>
      <c r="J38" t="s">
        <v>13</v>
      </c>
      <c r="K38" t="s">
        <v>14</v>
      </c>
      <c r="L38" t="s">
        <v>18</v>
      </c>
      <c r="M38" s="3">
        <v>4249260</v>
      </c>
      <c r="N38" s="3">
        <v>65575</v>
      </c>
      <c r="O38" s="13">
        <f t="shared" si="0"/>
        <v>2679.26455566905</v>
      </c>
      <c r="P38" s="13">
        <f t="shared" si="1"/>
        <v>1814.4815411264035</v>
      </c>
      <c r="Q38" s="3"/>
      <c r="R38" s="13" t="s">
        <v>585</v>
      </c>
      <c r="S38" s="13" t="s">
        <v>586</v>
      </c>
      <c r="T38" s="13" t="s">
        <v>587</v>
      </c>
    </row>
    <row r="39" spans="1:20" ht="25.5">
      <c r="A39">
        <v>36</v>
      </c>
      <c r="B39">
        <v>2</v>
      </c>
      <c r="C39" s="1" t="s">
        <v>590</v>
      </c>
      <c r="D39" s="1" t="s">
        <v>243</v>
      </c>
      <c r="E39" t="s">
        <v>591</v>
      </c>
      <c r="F39" t="s">
        <v>10</v>
      </c>
      <c r="G39" s="14">
        <v>66.2</v>
      </c>
      <c r="H39" s="14">
        <f>36.3</f>
        <v>36.3</v>
      </c>
      <c r="I39" s="14">
        <v>12</v>
      </c>
      <c r="J39" t="s">
        <v>13</v>
      </c>
      <c r="K39" t="s">
        <v>14</v>
      </c>
      <c r="L39" t="s">
        <v>19</v>
      </c>
      <c r="M39" s="3">
        <v>4250000</v>
      </c>
      <c r="N39" s="3">
        <v>64199.395770392744</v>
      </c>
      <c r="O39" s="13">
        <f t="shared" si="0"/>
        <v>2623.0600927637483</v>
      </c>
      <c r="P39" s="13">
        <f t="shared" si="1"/>
        <v>1776.4181254570512</v>
      </c>
      <c r="Q39" s="3"/>
      <c r="R39" s="13" t="s">
        <v>507</v>
      </c>
      <c r="S39" s="13" t="s">
        <v>508</v>
      </c>
      <c r="T39" s="13" t="s">
        <v>592</v>
      </c>
    </row>
    <row r="40" spans="1:20" ht="38.25">
      <c r="A40">
        <v>37</v>
      </c>
      <c r="B40">
        <v>2</v>
      </c>
      <c r="C40" s="1" t="s">
        <v>379</v>
      </c>
      <c r="D40" s="1" t="s">
        <v>243</v>
      </c>
      <c r="E40" t="s">
        <v>386</v>
      </c>
      <c r="F40" t="s">
        <v>10</v>
      </c>
      <c r="G40" s="14">
        <v>60.2</v>
      </c>
      <c r="H40" s="14">
        <f>19.4+14.2</f>
        <v>33.599999999999994</v>
      </c>
      <c r="I40" s="14">
        <v>11.9</v>
      </c>
      <c r="J40" t="s">
        <v>13</v>
      </c>
      <c r="K40" t="s">
        <v>14</v>
      </c>
      <c r="L40" t="s">
        <v>16</v>
      </c>
      <c r="M40" s="3">
        <v>4261000</v>
      </c>
      <c r="N40" s="3">
        <v>70780.73089700997</v>
      </c>
      <c r="O40" s="13">
        <f t="shared" si="0"/>
        <v>2891.960404372215</v>
      </c>
      <c r="P40" s="13">
        <f t="shared" si="1"/>
        <v>1958.5258052620648</v>
      </c>
      <c r="Q40" s="3" t="s">
        <v>24</v>
      </c>
      <c r="R40" s="13" t="s">
        <v>26</v>
      </c>
      <c r="S40" s="13" t="s">
        <v>32</v>
      </c>
      <c r="T40" s="13" t="s">
        <v>133</v>
      </c>
    </row>
    <row r="41" spans="1:20" ht="25.5">
      <c r="A41">
        <v>38</v>
      </c>
      <c r="B41">
        <v>2</v>
      </c>
      <c r="C41" s="1" t="s">
        <v>381</v>
      </c>
      <c r="D41" s="1" t="s">
        <v>247</v>
      </c>
      <c r="E41" t="s">
        <v>386</v>
      </c>
      <c r="F41" t="s">
        <v>10</v>
      </c>
      <c r="G41" s="14">
        <v>60.2</v>
      </c>
      <c r="H41" s="14">
        <f>19.4+14.2</f>
        <v>33.599999999999994</v>
      </c>
      <c r="I41" s="14">
        <v>11.9</v>
      </c>
      <c r="J41" t="s">
        <v>13</v>
      </c>
      <c r="K41" t="s">
        <v>14</v>
      </c>
      <c r="L41" t="s">
        <v>16</v>
      </c>
      <c r="M41" s="3">
        <v>4261000</v>
      </c>
      <c r="N41" s="3">
        <v>70780.73089700997</v>
      </c>
      <c r="O41" s="13">
        <f t="shared" si="0"/>
        <v>2891.960404372215</v>
      </c>
      <c r="P41" s="13">
        <f t="shared" si="1"/>
        <v>1958.5258052620648</v>
      </c>
      <c r="Q41" s="3" t="s">
        <v>24</v>
      </c>
      <c r="R41" s="13" t="s">
        <v>26</v>
      </c>
      <c r="S41" s="13" t="s">
        <v>32</v>
      </c>
      <c r="T41" s="13" t="s">
        <v>86</v>
      </c>
    </row>
    <row r="42" spans="1:20" ht="25.5">
      <c r="A42">
        <v>39</v>
      </c>
      <c r="B42">
        <v>2</v>
      </c>
      <c r="C42" s="1" t="s">
        <v>377</v>
      </c>
      <c r="D42" s="1" t="s">
        <v>243</v>
      </c>
      <c r="E42" t="s">
        <v>386</v>
      </c>
      <c r="F42" t="s">
        <v>10</v>
      </c>
      <c r="G42" s="14">
        <v>60.2</v>
      </c>
      <c r="H42" s="14">
        <f>19.4+14.2</f>
        <v>33.599999999999994</v>
      </c>
      <c r="I42" s="14">
        <v>11.9</v>
      </c>
      <c r="J42" t="s">
        <v>13</v>
      </c>
      <c r="K42" t="s">
        <v>14</v>
      </c>
      <c r="L42" t="s">
        <v>16</v>
      </c>
      <c r="M42" s="3">
        <v>4261000</v>
      </c>
      <c r="N42" s="3">
        <v>70780.73089700997</v>
      </c>
      <c r="O42" s="13">
        <f t="shared" si="0"/>
        <v>2891.960404372215</v>
      </c>
      <c r="P42" s="13">
        <f t="shared" si="1"/>
        <v>1958.5258052620648</v>
      </c>
      <c r="Q42" s="3" t="s">
        <v>24</v>
      </c>
      <c r="R42" s="13" t="s">
        <v>26</v>
      </c>
      <c r="S42" s="13" t="s">
        <v>32</v>
      </c>
      <c r="T42" s="13" t="s">
        <v>37</v>
      </c>
    </row>
    <row r="43" spans="1:20" ht="25.5">
      <c r="A43">
        <v>40</v>
      </c>
      <c r="B43">
        <v>2</v>
      </c>
      <c r="C43" s="1" t="s">
        <v>220</v>
      </c>
      <c r="D43" s="1" t="s">
        <v>219</v>
      </c>
      <c r="E43" t="s">
        <v>593</v>
      </c>
      <c r="F43" t="s">
        <v>10</v>
      </c>
      <c r="G43" s="14">
        <v>51.1</v>
      </c>
      <c r="H43" s="14">
        <f>10.4+19.7</f>
        <v>30.1</v>
      </c>
      <c r="I43" s="14">
        <v>8</v>
      </c>
      <c r="J43" t="s">
        <v>13</v>
      </c>
      <c r="K43" t="s">
        <v>14</v>
      </c>
      <c r="L43" t="s">
        <v>17</v>
      </c>
      <c r="M43" s="3">
        <v>4276000</v>
      </c>
      <c r="N43" s="3">
        <v>83679.06066536203</v>
      </c>
      <c r="O43" s="13">
        <f t="shared" si="0"/>
        <v>3418.9605991976314</v>
      </c>
      <c r="P43" s="13">
        <f t="shared" si="1"/>
        <v>2315.4267778283784</v>
      </c>
      <c r="Q43" s="3" t="s">
        <v>24</v>
      </c>
      <c r="R43" s="13" t="s">
        <v>26</v>
      </c>
      <c r="S43" s="13" t="s">
        <v>32</v>
      </c>
      <c r="T43" s="13" t="s">
        <v>86</v>
      </c>
    </row>
    <row r="44" spans="1:20" ht="25.5">
      <c r="A44">
        <v>41</v>
      </c>
      <c r="B44">
        <v>2</v>
      </c>
      <c r="C44" s="1" t="s">
        <v>220</v>
      </c>
      <c r="D44" s="1" t="s">
        <v>219</v>
      </c>
      <c r="E44" t="s">
        <v>594</v>
      </c>
      <c r="F44" t="s">
        <v>10</v>
      </c>
      <c r="G44" s="14">
        <v>51.1</v>
      </c>
      <c r="H44" s="14">
        <f>10.4+19.7</f>
        <v>30.1</v>
      </c>
      <c r="I44" s="14">
        <v>8</v>
      </c>
      <c r="J44" t="s">
        <v>13</v>
      </c>
      <c r="K44" t="s">
        <v>14</v>
      </c>
      <c r="L44" t="s">
        <v>17</v>
      </c>
      <c r="M44" s="3">
        <v>4276000</v>
      </c>
      <c r="N44" s="3">
        <v>83679.06066536203</v>
      </c>
      <c r="O44" s="13">
        <f t="shared" si="0"/>
        <v>3418.9605991976314</v>
      </c>
      <c r="P44" s="13">
        <f t="shared" si="1"/>
        <v>2315.4267778283784</v>
      </c>
      <c r="Q44" s="3" t="s">
        <v>24</v>
      </c>
      <c r="R44" s="13" t="s">
        <v>26</v>
      </c>
      <c r="S44" s="13" t="s">
        <v>32</v>
      </c>
      <c r="T44" s="13" t="s">
        <v>86</v>
      </c>
    </row>
    <row r="45" spans="1:20" ht="25.5">
      <c r="A45">
        <v>42</v>
      </c>
      <c r="B45">
        <v>2</v>
      </c>
      <c r="C45" s="1" t="s">
        <v>220</v>
      </c>
      <c r="D45" s="1" t="s">
        <v>219</v>
      </c>
      <c r="E45" t="s">
        <v>8</v>
      </c>
      <c r="F45" t="s">
        <v>10</v>
      </c>
      <c r="G45" s="14">
        <v>51.6</v>
      </c>
      <c r="H45" s="14">
        <f>10.8+19.7</f>
        <v>30.5</v>
      </c>
      <c r="I45" s="14">
        <v>8</v>
      </c>
      <c r="J45" t="s">
        <v>13</v>
      </c>
      <c r="K45" t="s">
        <v>14</v>
      </c>
      <c r="L45" t="s">
        <v>17</v>
      </c>
      <c r="M45" s="3">
        <v>4286000</v>
      </c>
      <c r="N45" s="3">
        <v>83062.01550387597</v>
      </c>
      <c r="O45" s="13">
        <f t="shared" si="0"/>
        <v>3393.7493566445746</v>
      </c>
      <c r="P45" s="13">
        <f t="shared" si="1"/>
        <v>2298.352937865621</v>
      </c>
      <c r="Q45" s="3" t="s">
        <v>24</v>
      </c>
      <c r="R45" s="13" t="s">
        <v>26</v>
      </c>
      <c r="S45" s="13" t="s">
        <v>32</v>
      </c>
      <c r="T45" s="13" t="s">
        <v>86</v>
      </c>
    </row>
    <row r="46" spans="1:20" ht="25.5">
      <c r="A46">
        <v>43</v>
      </c>
      <c r="B46">
        <v>2</v>
      </c>
      <c r="C46" s="1" t="s">
        <v>214</v>
      </c>
      <c r="D46" s="1" t="s">
        <v>243</v>
      </c>
      <c r="E46" t="s">
        <v>386</v>
      </c>
      <c r="F46" t="s">
        <v>10</v>
      </c>
      <c r="G46" s="14">
        <v>63.3</v>
      </c>
      <c r="H46" s="14">
        <f>17.1+19.4</f>
        <v>36.5</v>
      </c>
      <c r="I46" s="14">
        <v>11.9</v>
      </c>
      <c r="J46" t="s">
        <v>13</v>
      </c>
      <c r="K46" t="s">
        <v>14</v>
      </c>
      <c r="L46" t="s">
        <v>16</v>
      </c>
      <c r="M46" s="3">
        <v>4294525.2</v>
      </c>
      <c r="N46" s="3">
        <v>67844</v>
      </c>
      <c r="O46" s="13">
        <f t="shared" si="0"/>
        <v>2771.9713993871296</v>
      </c>
      <c r="P46" s="13">
        <f t="shared" si="1"/>
        <v>1877.265507833469</v>
      </c>
      <c r="Q46" s="3"/>
      <c r="R46" s="13" t="s">
        <v>25</v>
      </c>
      <c r="S46" s="13" t="s">
        <v>51</v>
      </c>
      <c r="T46" s="13" t="s">
        <v>181</v>
      </c>
    </row>
    <row r="47" spans="1:20" ht="25.5">
      <c r="A47">
        <v>44</v>
      </c>
      <c r="B47">
        <v>2</v>
      </c>
      <c r="C47" s="1" t="s">
        <v>361</v>
      </c>
      <c r="D47" s="1" t="s">
        <v>223</v>
      </c>
      <c r="E47" t="s">
        <v>595</v>
      </c>
      <c r="F47" t="s">
        <v>10</v>
      </c>
      <c r="G47" s="14">
        <v>65.6</v>
      </c>
      <c r="H47" s="14">
        <f>21.5+14.9</f>
        <v>36.4</v>
      </c>
      <c r="I47" s="14">
        <v>12.3</v>
      </c>
      <c r="J47" t="s">
        <v>13</v>
      </c>
      <c r="K47" t="s">
        <v>14</v>
      </c>
      <c r="L47" t="s">
        <v>18</v>
      </c>
      <c r="M47" s="3">
        <v>4301720</v>
      </c>
      <c r="N47" s="3">
        <v>65575</v>
      </c>
      <c r="O47" s="13">
        <f t="shared" si="0"/>
        <v>2679.26455566905</v>
      </c>
      <c r="P47" s="13">
        <f t="shared" si="1"/>
        <v>1814.4815411264035</v>
      </c>
      <c r="Q47" s="3"/>
      <c r="R47" s="13" t="s">
        <v>585</v>
      </c>
      <c r="S47" s="13" t="s">
        <v>586</v>
      </c>
      <c r="T47" s="13" t="s">
        <v>587</v>
      </c>
    </row>
    <row r="48" spans="1:20" ht="38.25">
      <c r="A48">
        <v>45</v>
      </c>
      <c r="B48">
        <v>2</v>
      </c>
      <c r="C48" s="1" t="s">
        <v>156</v>
      </c>
      <c r="D48" s="1" t="s">
        <v>235</v>
      </c>
      <c r="E48" t="s">
        <v>44</v>
      </c>
      <c r="F48" t="s">
        <v>10</v>
      </c>
      <c r="G48" s="14">
        <v>51.7</v>
      </c>
      <c r="H48" s="14">
        <f>17.3+12.9</f>
        <v>30.200000000000003</v>
      </c>
      <c r="I48" s="14">
        <v>9.5</v>
      </c>
      <c r="J48" t="s">
        <v>13</v>
      </c>
      <c r="K48" t="s">
        <v>46</v>
      </c>
      <c r="L48" t="s">
        <v>23</v>
      </c>
      <c r="M48" s="3">
        <v>4307000</v>
      </c>
      <c r="N48" s="3">
        <v>83307.54352030947</v>
      </c>
      <c r="O48" s="13">
        <f t="shared" si="0"/>
        <v>3403.7811448543193</v>
      </c>
      <c r="P48" s="13">
        <f t="shared" si="1"/>
        <v>2305.1467777992534</v>
      </c>
      <c r="Q48" s="3" t="s">
        <v>24</v>
      </c>
      <c r="R48" s="13" t="s">
        <v>383</v>
      </c>
      <c r="S48" s="13" t="s">
        <v>384</v>
      </c>
      <c r="T48" s="13" t="s">
        <v>385</v>
      </c>
    </row>
    <row r="49" spans="1:20" ht="38.25">
      <c r="A49">
        <v>46</v>
      </c>
      <c r="B49">
        <v>2</v>
      </c>
      <c r="C49" s="1" t="s">
        <v>126</v>
      </c>
      <c r="D49" s="1" t="s">
        <v>235</v>
      </c>
      <c r="E49" t="s">
        <v>0</v>
      </c>
      <c r="F49" t="s">
        <v>10</v>
      </c>
      <c r="G49" s="14">
        <v>51.7</v>
      </c>
      <c r="H49" s="14">
        <f>17.3+12.9</f>
        <v>30.200000000000003</v>
      </c>
      <c r="I49" s="14">
        <v>9.5</v>
      </c>
      <c r="J49" t="s">
        <v>13</v>
      </c>
      <c r="K49" t="s">
        <v>46</v>
      </c>
      <c r="L49" t="s">
        <v>23</v>
      </c>
      <c r="M49" s="3">
        <v>4307000</v>
      </c>
      <c r="N49" s="3">
        <v>83307.54352030947</v>
      </c>
      <c r="O49" s="13">
        <f t="shared" si="0"/>
        <v>3403.7811448543193</v>
      </c>
      <c r="P49" s="13">
        <f t="shared" si="1"/>
        <v>2305.1467777992534</v>
      </c>
      <c r="Q49" s="3" t="s">
        <v>24</v>
      </c>
      <c r="R49" s="13" t="s">
        <v>383</v>
      </c>
      <c r="S49" s="13" t="s">
        <v>384</v>
      </c>
      <c r="T49" s="13" t="s">
        <v>385</v>
      </c>
    </row>
    <row r="50" spans="1:20" ht="25.5">
      <c r="A50">
        <v>47</v>
      </c>
      <c r="B50">
        <v>2</v>
      </c>
      <c r="C50" s="1" t="s">
        <v>488</v>
      </c>
      <c r="D50" s="1" t="s">
        <v>310</v>
      </c>
      <c r="E50" t="s">
        <v>5</v>
      </c>
      <c r="F50" t="s">
        <v>10</v>
      </c>
      <c r="G50" s="14">
        <v>51.6</v>
      </c>
      <c r="H50" s="14">
        <f>17.3+12.9</f>
        <v>30.200000000000003</v>
      </c>
      <c r="I50" s="14">
        <v>9.5</v>
      </c>
      <c r="J50" t="s">
        <v>13</v>
      </c>
      <c r="K50" t="s">
        <v>46</v>
      </c>
      <c r="L50" t="s">
        <v>23</v>
      </c>
      <c r="M50" s="3">
        <v>4307000</v>
      </c>
      <c r="N50" s="3">
        <v>83468.99224806202</v>
      </c>
      <c r="O50" s="13">
        <f t="shared" si="0"/>
        <v>3410.3776199412464</v>
      </c>
      <c r="P50" s="13">
        <f t="shared" si="1"/>
        <v>2309.6141165159192</v>
      </c>
      <c r="Q50" s="3"/>
      <c r="R50" s="13" t="s">
        <v>47</v>
      </c>
      <c r="S50" s="13" t="s">
        <v>48</v>
      </c>
      <c r="T50" s="13" t="s">
        <v>489</v>
      </c>
    </row>
    <row r="51" spans="1:20" ht="25.5">
      <c r="A51">
        <v>48</v>
      </c>
      <c r="B51">
        <v>2</v>
      </c>
      <c r="C51" s="1" t="s">
        <v>214</v>
      </c>
      <c r="D51" s="1" t="s">
        <v>243</v>
      </c>
      <c r="E51" t="s">
        <v>596</v>
      </c>
      <c r="F51" t="s">
        <v>10</v>
      </c>
      <c r="G51" s="14">
        <v>60.9</v>
      </c>
      <c r="H51" s="14">
        <f>19.4+14.2</f>
        <v>33.599999999999994</v>
      </c>
      <c r="I51" s="14">
        <v>11.9</v>
      </c>
      <c r="J51" t="s">
        <v>13</v>
      </c>
      <c r="K51" t="s">
        <v>14</v>
      </c>
      <c r="L51" t="s">
        <v>16</v>
      </c>
      <c r="M51" s="3">
        <v>4311000</v>
      </c>
      <c r="N51" s="3">
        <v>70788.17733990148</v>
      </c>
      <c r="O51" s="13">
        <f t="shared" si="0"/>
        <v>2892.2646512727874</v>
      </c>
      <c r="P51" s="13">
        <f t="shared" si="1"/>
        <v>1958.7318507546106</v>
      </c>
      <c r="Q51" s="3" t="s">
        <v>14</v>
      </c>
      <c r="R51" s="13" t="s">
        <v>29</v>
      </c>
      <c r="S51" s="13" t="s">
        <v>33</v>
      </c>
      <c r="T51" s="13" t="s">
        <v>409</v>
      </c>
    </row>
    <row r="52" spans="1:20" ht="25.5">
      <c r="A52">
        <v>49</v>
      </c>
      <c r="B52">
        <v>2</v>
      </c>
      <c r="C52" s="1" t="s">
        <v>222</v>
      </c>
      <c r="D52" s="1" t="s">
        <v>91</v>
      </c>
      <c r="E52" t="s">
        <v>42</v>
      </c>
      <c r="F52" t="s">
        <v>10</v>
      </c>
      <c r="G52" s="14">
        <v>53.6</v>
      </c>
      <c r="H52" s="14">
        <f>17.5+12.9</f>
        <v>30.4</v>
      </c>
      <c r="I52" s="14">
        <v>12</v>
      </c>
      <c r="J52" t="s">
        <v>13</v>
      </c>
      <c r="K52" t="s">
        <v>14</v>
      </c>
      <c r="L52" t="s">
        <v>17</v>
      </c>
      <c r="M52" s="3">
        <v>4320000</v>
      </c>
      <c r="N52" s="3">
        <v>80597.01492537314</v>
      </c>
      <c r="O52" s="13">
        <f t="shared" si="0"/>
        <v>3293.0343176863385</v>
      </c>
      <c r="P52" s="13">
        <f t="shared" si="1"/>
        <v>2230.1455715132106</v>
      </c>
      <c r="Q52" s="3"/>
      <c r="R52" s="13" t="s">
        <v>28</v>
      </c>
      <c r="S52" s="13" t="s">
        <v>597</v>
      </c>
      <c r="T52" s="13" t="s">
        <v>598</v>
      </c>
    </row>
    <row r="53" spans="1:20" ht="25.5">
      <c r="A53">
        <v>50</v>
      </c>
      <c r="B53">
        <v>2</v>
      </c>
      <c r="C53" s="1" t="s">
        <v>220</v>
      </c>
      <c r="D53" s="1" t="s">
        <v>219</v>
      </c>
      <c r="E53" t="s">
        <v>42</v>
      </c>
      <c r="F53" t="s">
        <v>10</v>
      </c>
      <c r="G53" s="14">
        <v>50.6</v>
      </c>
      <c r="H53" s="14">
        <f>11.5+16.5</f>
        <v>28</v>
      </c>
      <c r="I53" s="14">
        <v>9.7</v>
      </c>
      <c r="J53" t="s">
        <v>13</v>
      </c>
      <c r="K53" t="s">
        <v>14</v>
      </c>
      <c r="L53" t="s">
        <v>17</v>
      </c>
      <c r="M53" s="3">
        <v>4332000</v>
      </c>
      <c r="N53" s="3">
        <v>85612.64822134387</v>
      </c>
      <c r="O53" s="13">
        <f t="shared" si="0"/>
        <v>3497.9631551110874</v>
      </c>
      <c r="P53" s="13">
        <f t="shared" si="1"/>
        <v>2368.929773306545</v>
      </c>
      <c r="Q53" s="3" t="s">
        <v>24</v>
      </c>
      <c r="R53" s="13" t="s">
        <v>26</v>
      </c>
      <c r="S53" s="13" t="s">
        <v>32</v>
      </c>
      <c r="T53" s="13" t="s">
        <v>86</v>
      </c>
    </row>
    <row r="54" spans="1:20" ht="25.5">
      <c r="A54">
        <v>51</v>
      </c>
      <c r="B54">
        <v>2</v>
      </c>
      <c r="C54" s="1" t="s">
        <v>361</v>
      </c>
      <c r="D54" s="1" t="s">
        <v>223</v>
      </c>
      <c r="E54" t="s">
        <v>599</v>
      </c>
      <c r="F54" t="s">
        <v>10</v>
      </c>
      <c r="G54" s="14">
        <v>66.1</v>
      </c>
      <c r="H54" s="14">
        <f>21+15</f>
        <v>36</v>
      </c>
      <c r="I54" s="14">
        <v>12.5</v>
      </c>
      <c r="J54" t="s">
        <v>13</v>
      </c>
      <c r="K54" t="s">
        <v>14</v>
      </c>
      <c r="L54" t="s">
        <v>18</v>
      </c>
      <c r="M54" s="3">
        <v>4334507.5</v>
      </c>
      <c r="N54" s="3">
        <v>65575</v>
      </c>
      <c r="O54" s="13">
        <f t="shared" si="0"/>
        <v>2679.26455566905</v>
      </c>
      <c r="P54" s="13">
        <f t="shared" si="1"/>
        <v>1814.4815411264035</v>
      </c>
      <c r="Q54" s="3"/>
      <c r="R54" s="13" t="s">
        <v>585</v>
      </c>
      <c r="S54" s="13" t="s">
        <v>586</v>
      </c>
      <c r="T54" s="13" t="s">
        <v>587</v>
      </c>
    </row>
    <row r="55" spans="1:20" ht="25.5">
      <c r="A55">
        <v>52</v>
      </c>
      <c r="B55">
        <v>2</v>
      </c>
      <c r="C55" s="1" t="s">
        <v>381</v>
      </c>
      <c r="D55" s="1" t="s">
        <v>247</v>
      </c>
      <c r="E55" t="s">
        <v>386</v>
      </c>
      <c r="F55" t="s">
        <v>10</v>
      </c>
      <c r="G55" s="14">
        <v>61.3</v>
      </c>
      <c r="H55" s="14">
        <f>18+14.2</f>
        <v>32.2</v>
      </c>
      <c r="I55" s="14">
        <v>9.3</v>
      </c>
      <c r="J55" t="s">
        <v>13</v>
      </c>
      <c r="K55" t="s">
        <v>14</v>
      </c>
      <c r="L55" t="s">
        <v>16</v>
      </c>
      <c r="M55" s="3">
        <v>4338000</v>
      </c>
      <c r="N55" s="3">
        <v>70766.72104404568</v>
      </c>
      <c r="O55" s="13">
        <f t="shared" si="0"/>
        <v>2891.3879895422137</v>
      </c>
      <c r="P55" s="13">
        <f t="shared" si="1"/>
        <v>1958.1381480817736</v>
      </c>
      <c r="Q55" s="3" t="s">
        <v>24</v>
      </c>
      <c r="R55" s="13" t="s">
        <v>26</v>
      </c>
      <c r="S55" s="13" t="s">
        <v>32</v>
      </c>
      <c r="T55" s="13" t="s">
        <v>86</v>
      </c>
    </row>
    <row r="56" spans="1:20" ht="25.5">
      <c r="A56">
        <v>53</v>
      </c>
      <c r="B56">
        <v>2</v>
      </c>
      <c r="C56" s="1" t="s">
        <v>367</v>
      </c>
      <c r="D56" s="1" t="s">
        <v>235</v>
      </c>
      <c r="E56" t="s">
        <v>5</v>
      </c>
      <c r="F56" t="s">
        <v>10</v>
      </c>
      <c r="G56" s="14">
        <v>61.3</v>
      </c>
      <c r="H56" s="14">
        <f>19.5+14.7</f>
        <v>34.2</v>
      </c>
      <c r="I56" s="14">
        <v>10.5</v>
      </c>
      <c r="J56" t="s">
        <v>13</v>
      </c>
      <c r="K56" t="s">
        <v>14</v>
      </c>
      <c r="L56" t="s">
        <v>382</v>
      </c>
      <c r="M56" s="3">
        <v>4341000</v>
      </c>
      <c r="N56" s="3">
        <v>70815.66068515497</v>
      </c>
      <c r="O56" s="13">
        <f t="shared" si="0"/>
        <v>2893.3875662984665</v>
      </c>
      <c r="P56" s="13">
        <f t="shared" si="1"/>
        <v>1959.492323841166</v>
      </c>
      <c r="Q56" s="3" t="s">
        <v>24</v>
      </c>
      <c r="R56" s="13" t="s">
        <v>27</v>
      </c>
      <c r="S56" s="13" t="s">
        <v>31</v>
      </c>
      <c r="T56" s="13" t="s">
        <v>600</v>
      </c>
    </row>
    <row r="57" spans="1:20" ht="38.25">
      <c r="A57">
        <v>54</v>
      </c>
      <c r="B57">
        <v>2</v>
      </c>
      <c r="C57" s="1" t="s">
        <v>156</v>
      </c>
      <c r="D57" s="1" t="s">
        <v>235</v>
      </c>
      <c r="E57" t="s">
        <v>44</v>
      </c>
      <c r="F57" t="s">
        <v>10</v>
      </c>
      <c r="G57" s="14">
        <v>52</v>
      </c>
      <c r="H57" s="14">
        <f>17.2+12.9</f>
        <v>30.1</v>
      </c>
      <c r="I57" s="14">
        <v>9.5</v>
      </c>
      <c r="J57" t="s">
        <v>13</v>
      </c>
      <c r="L57" t="s">
        <v>23</v>
      </c>
      <c r="M57" s="3">
        <v>4349000</v>
      </c>
      <c r="N57" s="3">
        <v>83634.61538461539</v>
      </c>
      <c r="O57" s="13">
        <f t="shared" si="0"/>
        <v>3417.144653099709</v>
      </c>
      <c r="P57" s="13">
        <f t="shared" si="1"/>
        <v>2314.1969624794656</v>
      </c>
      <c r="Q57" s="3" t="s">
        <v>24</v>
      </c>
      <c r="R57" s="13" t="s">
        <v>383</v>
      </c>
      <c r="S57" s="13" t="s">
        <v>384</v>
      </c>
      <c r="T57" s="13" t="s">
        <v>385</v>
      </c>
    </row>
    <row r="58" spans="1:20" ht="38.25">
      <c r="A58">
        <v>55</v>
      </c>
      <c r="B58">
        <v>2</v>
      </c>
      <c r="C58" s="1" t="s">
        <v>126</v>
      </c>
      <c r="D58" s="1" t="s">
        <v>235</v>
      </c>
      <c r="E58" t="s">
        <v>102</v>
      </c>
      <c r="F58" t="s">
        <v>10</v>
      </c>
      <c r="G58" s="14">
        <v>52</v>
      </c>
      <c r="H58" s="14">
        <f>17.2+12.9</f>
        <v>30.1</v>
      </c>
      <c r="I58" s="14">
        <v>9.5</v>
      </c>
      <c r="J58" t="s">
        <v>13</v>
      </c>
      <c r="L58" t="s">
        <v>23</v>
      </c>
      <c r="M58" s="3">
        <v>4349000</v>
      </c>
      <c r="N58" s="3">
        <v>83634.61538461539</v>
      </c>
      <c r="O58" s="13">
        <f t="shared" si="0"/>
        <v>3417.144653099709</v>
      </c>
      <c r="P58" s="13">
        <f t="shared" si="1"/>
        <v>2314.1969624794656</v>
      </c>
      <c r="Q58" s="3" t="s">
        <v>24</v>
      </c>
      <c r="R58" s="13" t="s">
        <v>383</v>
      </c>
      <c r="S58" s="13" t="s">
        <v>384</v>
      </c>
      <c r="T58" s="13" t="s">
        <v>385</v>
      </c>
    </row>
    <row r="59" spans="1:20" ht="25.5">
      <c r="A59">
        <v>56</v>
      </c>
      <c r="B59">
        <v>2</v>
      </c>
      <c r="C59" s="1" t="s">
        <v>220</v>
      </c>
      <c r="D59" s="1" t="s">
        <v>219</v>
      </c>
      <c r="E59" t="s">
        <v>2</v>
      </c>
      <c r="F59" t="s">
        <v>10</v>
      </c>
      <c r="G59" s="14">
        <v>51.1</v>
      </c>
      <c r="H59" s="14">
        <f>10.4+19.7</f>
        <v>30.1</v>
      </c>
      <c r="I59" s="14">
        <v>8</v>
      </c>
      <c r="J59" t="s">
        <v>13</v>
      </c>
      <c r="K59" t="s">
        <v>14</v>
      </c>
      <c r="L59" t="s">
        <v>17</v>
      </c>
      <c r="M59" s="3">
        <v>4358000</v>
      </c>
      <c r="N59" s="3">
        <v>85283.75733855186</v>
      </c>
      <c r="O59" s="13">
        <f t="shared" si="0"/>
        <v>3484.5253253749484</v>
      </c>
      <c r="P59" s="13">
        <f t="shared" si="1"/>
        <v>2359.8292557942173</v>
      </c>
      <c r="Q59" s="3" t="s">
        <v>24</v>
      </c>
      <c r="R59" s="13" t="s">
        <v>26</v>
      </c>
      <c r="S59" s="13" t="s">
        <v>32</v>
      </c>
      <c r="T59" s="13" t="s">
        <v>86</v>
      </c>
    </row>
    <row r="60" spans="1:20" ht="25.5">
      <c r="A60">
        <v>57</v>
      </c>
      <c r="B60">
        <v>2</v>
      </c>
      <c r="C60" s="1" t="s">
        <v>220</v>
      </c>
      <c r="D60" s="1" t="s">
        <v>219</v>
      </c>
      <c r="E60" t="s">
        <v>601</v>
      </c>
      <c r="F60" t="s">
        <v>10</v>
      </c>
      <c r="G60" s="14">
        <v>51.1</v>
      </c>
      <c r="H60" s="14">
        <f>10.4+19.7</f>
        <v>30.1</v>
      </c>
      <c r="I60" s="14">
        <v>8</v>
      </c>
      <c r="J60" t="s">
        <v>13</v>
      </c>
      <c r="K60" t="s">
        <v>14</v>
      </c>
      <c r="L60" t="s">
        <v>17</v>
      </c>
      <c r="M60" s="3">
        <v>4375000</v>
      </c>
      <c r="N60" s="3">
        <v>85616.43835616438</v>
      </c>
      <c r="O60" s="13">
        <f t="shared" si="0"/>
        <v>3498.1180125092696</v>
      </c>
      <c r="P60" s="13">
        <f t="shared" si="1"/>
        <v>2369.034647567623</v>
      </c>
      <c r="Q60" s="3" t="s">
        <v>24</v>
      </c>
      <c r="R60" s="13" t="s">
        <v>26</v>
      </c>
      <c r="S60" s="13" t="s">
        <v>32</v>
      </c>
      <c r="T60" s="13" t="s">
        <v>86</v>
      </c>
    </row>
    <row r="61" spans="1:20" ht="25.5">
      <c r="A61">
        <v>58</v>
      </c>
      <c r="B61">
        <v>2</v>
      </c>
      <c r="C61" s="1" t="s">
        <v>220</v>
      </c>
      <c r="D61" s="1" t="s">
        <v>219</v>
      </c>
      <c r="E61" t="s">
        <v>602</v>
      </c>
      <c r="F61" t="s">
        <v>10</v>
      </c>
      <c r="G61" s="14">
        <v>51.1</v>
      </c>
      <c r="H61" s="14">
        <f>10.4+19.7</f>
        <v>30.1</v>
      </c>
      <c r="I61" s="14">
        <v>8</v>
      </c>
      <c r="J61" t="s">
        <v>13</v>
      </c>
      <c r="K61" t="s">
        <v>14</v>
      </c>
      <c r="L61" t="s">
        <v>17</v>
      </c>
      <c r="M61" s="3">
        <v>4375000</v>
      </c>
      <c r="N61" s="3">
        <v>85616.43835616438</v>
      </c>
      <c r="O61" s="13">
        <f t="shared" si="0"/>
        <v>3498.1180125092696</v>
      </c>
      <c r="P61" s="13">
        <f t="shared" si="1"/>
        <v>2369.034647567623</v>
      </c>
      <c r="Q61" s="3" t="s">
        <v>24</v>
      </c>
      <c r="R61" s="13" t="s">
        <v>26</v>
      </c>
      <c r="S61" s="13" t="s">
        <v>32</v>
      </c>
      <c r="T61" s="13" t="s">
        <v>36</v>
      </c>
    </row>
    <row r="62" spans="1:20" ht="25.5">
      <c r="A62">
        <v>59</v>
      </c>
      <c r="B62">
        <v>2</v>
      </c>
      <c r="C62" s="1" t="s">
        <v>220</v>
      </c>
      <c r="D62" s="1" t="s">
        <v>219</v>
      </c>
      <c r="E62" t="s">
        <v>40</v>
      </c>
      <c r="F62" t="s">
        <v>10</v>
      </c>
      <c r="G62" s="14">
        <v>51.1</v>
      </c>
      <c r="H62" s="14">
        <f>10.4+19.7</f>
        <v>30.1</v>
      </c>
      <c r="I62" s="14">
        <v>8</v>
      </c>
      <c r="J62" t="s">
        <v>13</v>
      </c>
      <c r="K62" t="s">
        <v>14</v>
      </c>
      <c r="L62" t="s">
        <v>17</v>
      </c>
      <c r="M62" s="3">
        <v>4391000</v>
      </c>
      <c r="N62" s="3">
        <v>85929.54990215263</v>
      </c>
      <c r="O62" s="13">
        <f t="shared" si="0"/>
        <v>3510.9111298121607</v>
      </c>
      <c r="P62" s="13">
        <f t="shared" si="1"/>
        <v>2377.6985457072988</v>
      </c>
      <c r="Q62" s="3" t="s">
        <v>24</v>
      </c>
      <c r="R62" s="13" t="s">
        <v>26</v>
      </c>
      <c r="S62" s="13" t="s">
        <v>32</v>
      </c>
      <c r="T62" s="13" t="s">
        <v>86</v>
      </c>
    </row>
    <row r="63" spans="1:20" ht="25.5">
      <c r="A63">
        <v>60</v>
      </c>
      <c r="B63">
        <v>2</v>
      </c>
      <c r="C63" s="1" t="s">
        <v>361</v>
      </c>
      <c r="D63" s="1" t="s">
        <v>223</v>
      </c>
      <c r="E63" t="s">
        <v>603</v>
      </c>
      <c r="F63" t="s">
        <v>10</v>
      </c>
      <c r="G63" s="14">
        <v>67.1</v>
      </c>
      <c r="H63" s="14">
        <f>21.4+13.9</f>
        <v>35.3</v>
      </c>
      <c r="I63" s="14">
        <v>12.8</v>
      </c>
      <c r="J63" t="s">
        <v>13</v>
      </c>
      <c r="K63" t="s">
        <v>14</v>
      </c>
      <c r="L63" t="s">
        <v>18</v>
      </c>
      <c r="M63" s="3">
        <v>4400082.5</v>
      </c>
      <c r="N63" s="3">
        <v>65575</v>
      </c>
      <c r="O63" s="13">
        <f t="shared" si="0"/>
        <v>2679.26455566905</v>
      </c>
      <c r="P63" s="13">
        <f t="shared" si="1"/>
        <v>1814.4815411264035</v>
      </c>
      <c r="Q63" s="3"/>
      <c r="R63" s="13" t="s">
        <v>585</v>
      </c>
      <c r="S63" s="13" t="s">
        <v>586</v>
      </c>
      <c r="T63" s="13" t="s">
        <v>587</v>
      </c>
    </row>
    <row r="64" spans="1:20" ht="25.5">
      <c r="A64">
        <v>61</v>
      </c>
      <c r="B64">
        <v>2</v>
      </c>
      <c r="C64" s="1" t="s">
        <v>220</v>
      </c>
      <c r="D64" s="1" t="s">
        <v>219</v>
      </c>
      <c r="E64" t="s">
        <v>45</v>
      </c>
      <c r="F64" t="s">
        <v>10</v>
      </c>
      <c r="G64" s="14">
        <v>51.1</v>
      </c>
      <c r="H64" s="14">
        <f>10.4+19.7</f>
        <v>30.1</v>
      </c>
      <c r="I64" s="14">
        <v>8</v>
      </c>
      <c r="J64" t="s">
        <v>13</v>
      </c>
      <c r="K64" t="s">
        <v>14</v>
      </c>
      <c r="L64" t="s">
        <v>17</v>
      </c>
      <c r="M64" s="3">
        <v>4423000</v>
      </c>
      <c r="N64" s="3">
        <v>86555.77299412916</v>
      </c>
      <c r="O64" s="13">
        <f t="shared" si="0"/>
        <v>3536.497364417943</v>
      </c>
      <c r="P64" s="13">
        <f t="shared" si="1"/>
        <v>2395.0263419866506</v>
      </c>
      <c r="Q64" s="3" t="s">
        <v>24</v>
      </c>
      <c r="R64" s="13" t="s">
        <v>26</v>
      </c>
      <c r="S64" s="13" t="s">
        <v>32</v>
      </c>
      <c r="T64" s="13" t="s">
        <v>86</v>
      </c>
    </row>
    <row r="65" spans="1:20" ht="38.25">
      <c r="A65">
        <v>62</v>
      </c>
      <c r="B65">
        <v>2</v>
      </c>
      <c r="C65" s="1" t="s">
        <v>367</v>
      </c>
      <c r="D65" s="1" t="s">
        <v>369</v>
      </c>
      <c r="E65" t="s">
        <v>2</v>
      </c>
      <c r="F65" t="s">
        <v>10</v>
      </c>
      <c r="G65" s="14">
        <v>61.3</v>
      </c>
      <c r="H65" s="14">
        <f>19.1+14.4</f>
        <v>33.5</v>
      </c>
      <c r="I65" s="14">
        <v>10.6</v>
      </c>
      <c r="J65" t="s">
        <v>13</v>
      </c>
      <c r="K65" t="s">
        <v>14</v>
      </c>
      <c r="L65" t="s">
        <v>17</v>
      </c>
      <c r="M65" s="3">
        <v>4427000</v>
      </c>
      <c r="N65" s="3">
        <v>72218.59706362154</v>
      </c>
      <c r="O65" s="13">
        <f t="shared" si="0"/>
        <v>2950.7087666443936</v>
      </c>
      <c r="P65" s="13">
        <f t="shared" si="1"/>
        <v>1998.3120289437554</v>
      </c>
      <c r="Q65" s="3"/>
      <c r="R65" s="13" t="s">
        <v>25</v>
      </c>
      <c r="S65" s="13" t="s">
        <v>144</v>
      </c>
      <c r="T65" s="13" t="s">
        <v>370</v>
      </c>
    </row>
    <row r="66" spans="1:20" ht="25.5">
      <c r="A66">
        <v>63</v>
      </c>
      <c r="B66">
        <v>2</v>
      </c>
      <c r="C66" s="1" t="s">
        <v>220</v>
      </c>
      <c r="D66" s="1" t="s">
        <v>219</v>
      </c>
      <c r="E66" t="s">
        <v>604</v>
      </c>
      <c r="F66" t="s">
        <v>10</v>
      </c>
      <c r="G66" s="14">
        <v>51.3</v>
      </c>
      <c r="H66" s="14">
        <f>10.5+19.8</f>
        <v>30.3</v>
      </c>
      <c r="I66" s="14">
        <v>8.4</v>
      </c>
      <c r="J66" t="s">
        <v>13</v>
      </c>
      <c r="K66" t="s">
        <v>14</v>
      </c>
      <c r="L66" t="s">
        <v>17</v>
      </c>
      <c r="M66" s="3">
        <v>4442000</v>
      </c>
      <c r="N66" s="3">
        <v>86588.69395711501</v>
      </c>
      <c r="O66" s="13">
        <f t="shared" si="0"/>
        <v>3537.8424497289075</v>
      </c>
      <c r="P66" s="13">
        <f t="shared" si="1"/>
        <v>2395.9372757213655</v>
      </c>
      <c r="Q66" s="3" t="s">
        <v>24</v>
      </c>
      <c r="R66" s="13" t="s">
        <v>26</v>
      </c>
      <c r="S66" s="13" t="s">
        <v>32</v>
      </c>
      <c r="T66" s="13" t="s">
        <v>86</v>
      </c>
    </row>
    <row r="67" spans="1:20" ht="25.5">
      <c r="A67">
        <v>64</v>
      </c>
      <c r="B67">
        <v>2</v>
      </c>
      <c r="C67" s="1" t="s">
        <v>220</v>
      </c>
      <c r="D67" s="1" t="s">
        <v>219</v>
      </c>
      <c r="E67" t="s">
        <v>605</v>
      </c>
      <c r="F67" t="s">
        <v>10</v>
      </c>
      <c r="G67" s="14">
        <v>51.3</v>
      </c>
      <c r="H67" s="14">
        <f>10.5+19.8</f>
        <v>30.3</v>
      </c>
      <c r="I67" s="14">
        <v>8.4</v>
      </c>
      <c r="J67" t="s">
        <v>13</v>
      </c>
      <c r="K67" t="s">
        <v>14</v>
      </c>
      <c r="L67" t="s">
        <v>17</v>
      </c>
      <c r="M67" s="3">
        <v>4442000</v>
      </c>
      <c r="N67" s="3">
        <v>86588.69395711501</v>
      </c>
      <c r="O67" s="13">
        <f t="shared" si="0"/>
        <v>3537.8424497289075</v>
      </c>
      <c r="P67" s="13">
        <f t="shared" si="1"/>
        <v>2395.9372757213655</v>
      </c>
      <c r="Q67" s="3" t="s">
        <v>24</v>
      </c>
      <c r="R67" s="13" t="s">
        <v>26</v>
      </c>
      <c r="S67" s="13" t="s">
        <v>32</v>
      </c>
      <c r="T67" s="13" t="s">
        <v>36</v>
      </c>
    </row>
    <row r="68" spans="1:20" ht="25.5">
      <c r="A68">
        <v>65</v>
      </c>
      <c r="B68">
        <v>2</v>
      </c>
      <c r="C68" s="1" t="s">
        <v>220</v>
      </c>
      <c r="D68" s="1" t="s">
        <v>219</v>
      </c>
      <c r="E68" t="s">
        <v>40</v>
      </c>
      <c r="F68" t="s">
        <v>10</v>
      </c>
      <c r="G68" s="14">
        <v>51.3</v>
      </c>
      <c r="H68" s="14">
        <f>10.5+19.8</f>
        <v>30.3</v>
      </c>
      <c r="I68" s="14">
        <v>8</v>
      </c>
      <c r="J68" t="s">
        <v>13</v>
      </c>
      <c r="K68" t="s">
        <v>14</v>
      </c>
      <c r="L68" t="s">
        <v>17</v>
      </c>
      <c r="M68" s="3">
        <v>4469000</v>
      </c>
      <c r="N68" s="3">
        <v>87115.0097465887</v>
      </c>
      <c r="O68" s="13">
        <f t="shared" si="0"/>
        <v>3559.346669932122</v>
      </c>
      <c r="P68" s="13">
        <f t="shared" si="1"/>
        <v>2410.5006045022023</v>
      </c>
      <c r="Q68" s="3" t="s">
        <v>24</v>
      </c>
      <c r="R68" s="13" t="s">
        <v>26</v>
      </c>
      <c r="S68" s="13" t="s">
        <v>32</v>
      </c>
      <c r="T68" s="13" t="s">
        <v>86</v>
      </c>
    </row>
    <row r="69" spans="1:20" ht="25.5">
      <c r="A69">
        <v>66</v>
      </c>
      <c r="B69">
        <v>2</v>
      </c>
      <c r="C69" s="1" t="s">
        <v>377</v>
      </c>
      <c r="D69" s="1" t="s">
        <v>243</v>
      </c>
      <c r="E69" t="s">
        <v>386</v>
      </c>
      <c r="F69" t="s">
        <v>10</v>
      </c>
      <c r="G69" s="14">
        <v>63.3</v>
      </c>
      <c r="H69" s="14">
        <f>19.4+17.1</f>
        <v>36.5</v>
      </c>
      <c r="I69" s="14">
        <v>11.9</v>
      </c>
      <c r="J69" t="s">
        <v>13</v>
      </c>
      <c r="K69" t="s">
        <v>14</v>
      </c>
      <c r="L69" t="s">
        <v>16</v>
      </c>
      <c r="M69" s="3">
        <v>4479000</v>
      </c>
      <c r="N69" s="3">
        <v>70758.29383886256</v>
      </c>
      <c r="O69" s="13">
        <f aca="true" t="shared" si="2" ref="O69:O132">N69/$U$2</f>
        <v>2891.0436706378982</v>
      </c>
      <c r="P69" s="13">
        <f aca="true" t="shared" si="3" ref="P69:P132">N69/$V$2</f>
        <v>1957.9049645781813</v>
      </c>
      <c r="Q69" s="3" t="s">
        <v>24</v>
      </c>
      <c r="R69" s="13" t="s">
        <v>26</v>
      </c>
      <c r="S69" s="13" t="s">
        <v>32</v>
      </c>
      <c r="T69" s="13" t="s">
        <v>37</v>
      </c>
    </row>
    <row r="70" spans="1:20" ht="25.5">
      <c r="A70">
        <v>67</v>
      </c>
      <c r="B70">
        <v>2</v>
      </c>
      <c r="C70" s="1" t="s">
        <v>381</v>
      </c>
      <c r="D70" s="1" t="s">
        <v>247</v>
      </c>
      <c r="E70" t="s">
        <v>386</v>
      </c>
      <c r="F70" t="s">
        <v>10</v>
      </c>
      <c r="G70" s="14">
        <v>63.3</v>
      </c>
      <c r="H70" s="14">
        <f>19.4+17.1</f>
        <v>36.5</v>
      </c>
      <c r="I70" s="14">
        <v>11.9</v>
      </c>
      <c r="J70" t="s">
        <v>13</v>
      </c>
      <c r="K70" t="s">
        <v>14</v>
      </c>
      <c r="L70" t="s">
        <v>16</v>
      </c>
      <c r="M70" s="3">
        <v>4479000</v>
      </c>
      <c r="N70" s="3">
        <v>70758.29383886256</v>
      </c>
      <c r="O70" s="13">
        <f t="shared" si="2"/>
        <v>2891.0436706378982</v>
      </c>
      <c r="P70" s="13">
        <f t="shared" si="3"/>
        <v>1957.9049645781813</v>
      </c>
      <c r="Q70" s="3" t="s">
        <v>24</v>
      </c>
      <c r="R70" s="13" t="s">
        <v>26</v>
      </c>
      <c r="S70" s="13" t="s">
        <v>32</v>
      </c>
      <c r="T70" s="13" t="s">
        <v>86</v>
      </c>
    </row>
    <row r="71" spans="1:20" ht="25.5">
      <c r="A71">
        <v>68</v>
      </c>
      <c r="B71">
        <v>2</v>
      </c>
      <c r="C71" s="1" t="s">
        <v>246</v>
      </c>
      <c r="D71" s="1" t="s">
        <v>247</v>
      </c>
      <c r="E71" t="s">
        <v>248</v>
      </c>
      <c r="F71" t="s">
        <v>10</v>
      </c>
      <c r="G71" s="14">
        <v>60.9</v>
      </c>
      <c r="H71" s="14">
        <f>19.3+14.2</f>
        <v>33.5</v>
      </c>
      <c r="I71" s="14">
        <v>11.8</v>
      </c>
      <c r="J71" t="s">
        <v>13</v>
      </c>
      <c r="K71" t="s">
        <v>14</v>
      </c>
      <c r="L71" t="s">
        <v>16</v>
      </c>
      <c r="M71" s="3">
        <v>4488330</v>
      </c>
      <c r="N71" s="3">
        <v>73700</v>
      </c>
      <c r="O71" s="13">
        <f t="shared" si="2"/>
        <v>3011.2359550561796</v>
      </c>
      <c r="P71" s="13">
        <f t="shared" si="3"/>
        <v>2039.302929180571</v>
      </c>
      <c r="Q71" s="3" t="s">
        <v>24</v>
      </c>
      <c r="R71" s="13" t="s">
        <v>76</v>
      </c>
      <c r="S71" s="13" t="s">
        <v>77</v>
      </c>
      <c r="T71" s="13" t="s">
        <v>245</v>
      </c>
    </row>
    <row r="72" spans="1:20" ht="25.5">
      <c r="A72">
        <v>69</v>
      </c>
      <c r="B72">
        <v>2</v>
      </c>
      <c r="C72" s="1" t="s">
        <v>214</v>
      </c>
      <c r="D72" s="1" t="s">
        <v>243</v>
      </c>
      <c r="E72" t="s">
        <v>244</v>
      </c>
      <c r="F72" t="s">
        <v>10</v>
      </c>
      <c r="G72" s="14">
        <v>60.9</v>
      </c>
      <c r="H72" s="14">
        <f>19.3+14.2</f>
        <v>33.5</v>
      </c>
      <c r="I72" s="14">
        <v>11.8</v>
      </c>
      <c r="J72" t="s">
        <v>13</v>
      </c>
      <c r="K72" t="s">
        <v>14</v>
      </c>
      <c r="L72" t="s">
        <v>16</v>
      </c>
      <c r="M72" s="3">
        <v>4488330</v>
      </c>
      <c r="N72" s="3">
        <v>73700</v>
      </c>
      <c r="O72" s="13">
        <f t="shared" si="2"/>
        <v>3011.2359550561796</v>
      </c>
      <c r="P72" s="13">
        <f t="shared" si="3"/>
        <v>2039.302929180571</v>
      </c>
      <c r="Q72" s="3" t="s">
        <v>24</v>
      </c>
      <c r="R72" s="13" t="s">
        <v>76</v>
      </c>
      <c r="S72" s="13" t="s">
        <v>77</v>
      </c>
      <c r="T72" s="13" t="s">
        <v>245</v>
      </c>
    </row>
    <row r="73" spans="1:20" ht="25.5">
      <c r="A73">
        <v>70</v>
      </c>
      <c r="B73">
        <v>2</v>
      </c>
      <c r="C73" s="1" t="s">
        <v>214</v>
      </c>
      <c r="D73" s="1" t="s">
        <v>243</v>
      </c>
      <c r="E73" t="s">
        <v>606</v>
      </c>
      <c r="F73" t="s">
        <v>10</v>
      </c>
      <c r="G73" s="14">
        <v>63.7</v>
      </c>
      <c r="H73" s="14">
        <f>21.2+13.5</f>
        <v>34.7</v>
      </c>
      <c r="I73" s="14">
        <v>11.6</v>
      </c>
      <c r="J73" t="s">
        <v>13</v>
      </c>
      <c r="K73" t="s">
        <v>14</v>
      </c>
      <c r="L73" t="s">
        <v>21</v>
      </c>
      <c r="M73" s="3">
        <v>4509000</v>
      </c>
      <c r="N73" s="3">
        <v>70784.92935635793</v>
      </c>
      <c r="O73" s="13">
        <f t="shared" si="2"/>
        <v>2892.1319451014474</v>
      </c>
      <c r="P73" s="13">
        <f t="shared" si="3"/>
        <v>1958.6419779953935</v>
      </c>
      <c r="Q73" s="3" t="s">
        <v>14</v>
      </c>
      <c r="R73" s="13" t="s">
        <v>29</v>
      </c>
      <c r="S73" s="13" t="s">
        <v>33</v>
      </c>
      <c r="T73" s="13" t="s">
        <v>409</v>
      </c>
    </row>
    <row r="74" spans="1:20" ht="25.5">
      <c r="A74">
        <v>71</v>
      </c>
      <c r="B74">
        <v>2</v>
      </c>
      <c r="C74" s="1" t="s">
        <v>220</v>
      </c>
      <c r="D74" s="1" t="s">
        <v>219</v>
      </c>
      <c r="E74" t="s">
        <v>8</v>
      </c>
      <c r="F74" t="s">
        <v>10</v>
      </c>
      <c r="G74" s="14">
        <v>51.1</v>
      </c>
      <c r="H74" s="14">
        <f>10.4+19.7</f>
        <v>30.1</v>
      </c>
      <c r="I74" s="14">
        <v>8</v>
      </c>
      <c r="J74" t="s">
        <v>13</v>
      </c>
      <c r="K74" t="s">
        <v>14</v>
      </c>
      <c r="L74" t="s">
        <v>17</v>
      </c>
      <c r="M74" s="3">
        <v>4535000</v>
      </c>
      <c r="N74" s="3">
        <v>88747.55381604696</v>
      </c>
      <c r="O74" s="13">
        <f t="shared" si="2"/>
        <v>3626.0491855381797</v>
      </c>
      <c r="P74" s="13">
        <f t="shared" si="3"/>
        <v>2455.6736289643814</v>
      </c>
      <c r="Q74" s="3" t="s">
        <v>24</v>
      </c>
      <c r="R74" s="13" t="s">
        <v>26</v>
      </c>
      <c r="S74" s="13" t="s">
        <v>32</v>
      </c>
      <c r="T74" s="13" t="s">
        <v>86</v>
      </c>
    </row>
    <row r="75" spans="1:20" ht="25.5">
      <c r="A75">
        <v>72</v>
      </c>
      <c r="B75">
        <v>2</v>
      </c>
      <c r="C75" s="1" t="s">
        <v>220</v>
      </c>
      <c r="D75" s="1" t="s">
        <v>219</v>
      </c>
      <c r="E75" t="s">
        <v>8</v>
      </c>
      <c r="F75" t="s">
        <v>10</v>
      </c>
      <c r="G75" s="14">
        <v>51.7</v>
      </c>
      <c r="H75" s="14">
        <f>10.8+19.7</f>
        <v>30.5</v>
      </c>
      <c r="I75" s="14">
        <v>8</v>
      </c>
      <c r="J75" t="s">
        <v>13</v>
      </c>
      <c r="K75" t="s">
        <v>14</v>
      </c>
      <c r="L75" t="s">
        <v>17</v>
      </c>
      <c r="M75" s="3">
        <v>4536000</v>
      </c>
      <c r="N75" s="3">
        <v>87736.94390715667</v>
      </c>
      <c r="O75" s="13">
        <f t="shared" si="2"/>
        <v>3584.7576672995574</v>
      </c>
      <c r="P75" s="13">
        <f t="shared" si="3"/>
        <v>2427.709724656934</v>
      </c>
      <c r="Q75" s="3" t="s">
        <v>24</v>
      </c>
      <c r="R75" s="13" t="s">
        <v>26</v>
      </c>
      <c r="S75" s="13" t="s">
        <v>32</v>
      </c>
      <c r="T75" s="13" t="s">
        <v>86</v>
      </c>
    </row>
    <row r="76" spans="1:20" ht="25.5">
      <c r="A76">
        <v>73</v>
      </c>
      <c r="B76">
        <v>2</v>
      </c>
      <c r="C76" s="1" t="s">
        <v>220</v>
      </c>
      <c r="D76" s="1" t="s">
        <v>219</v>
      </c>
      <c r="E76" t="s">
        <v>607</v>
      </c>
      <c r="F76" t="s">
        <v>10</v>
      </c>
      <c r="G76" s="14">
        <v>51.1</v>
      </c>
      <c r="H76" s="14">
        <f>10.4+19.7</f>
        <v>30.1</v>
      </c>
      <c r="I76" s="14">
        <v>8</v>
      </c>
      <c r="J76" t="s">
        <v>13</v>
      </c>
      <c r="K76" t="s">
        <v>14</v>
      </c>
      <c r="L76" t="s">
        <v>17</v>
      </c>
      <c r="M76" s="3">
        <v>4537000</v>
      </c>
      <c r="N76" s="3">
        <v>88786.6927592955</v>
      </c>
      <c r="O76" s="13">
        <f t="shared" si="2"/>
        <v>3627.6483252010416</v>
      </c>
      <c r="P76" s="13">
        <f t="shared" si="3"/>
        <v>2456.7566162318412</v>
      </c>
      <c r="Q76" s="3" t="s">
        <v>24</v>
      </c>
      <c r="R76" s="13" t="s">
        <v>26</v>
      </c>
      <c r="S76" s="13" t="s">
        <v>32</v>
      </c>
      <c r="T76" s="13" t="s">
        <v>86</v>
      </c>
    </row>
    <row r="77" spans="1:20" ht="25.5">
      <c r="A77">
        <v>74</v>
      </c>
      <c r="B77">
        <v>2</v>
      </c>
      <c r="C77" s="1" t="s">
        <v>220</v>
      </c>
      <c r="D77" s="1" t="s">
        <v>219</v>
      </c>
      <c r="E77" t="s">
        <v>608</v>
      </c>
      <c r="F77" t="s">
        <v>10</v>
      </c>
      <c r="G77" s="14">
        <v>51.1</v>
      </c>
      <c r="H77" s="14">
        <f>10.4+19.7</f>
        <v>30.1</v>
      </c>
      <c r="I77" s="14">
        <v>8</v>
      </c>
      <c r="J77" t="s">
        <v>13</v>
      </c>
      <c r="K77" t="s">
        <v>14</v>
      </c>
      <c r="L77" t="s">
        <v>17</v>
      </c>
      <c r="M77" s="3">
        <v>4537000</v>
      </c>
      <c r="N77" s="3">
        <v>88786.6927592955</v>
      </c>
      <c r="O77" s="13">
        <f t="shared" si="2"/>
        <v>3627.6483252010416</v>
      </c>
      <c r="P77" s="13">
        <f t="shared" si="3"/>
        <v>2456.7566162318412</v>
      </c>
      <c r="Q77" s="3" t="s">
        <v>24</v>
      </c>
      <c r="R77" s="13" t="s">
        <v>26</v>
      </c>
      <c r="S77" s="13" t="s">
        <v>32</v>
      </c>
      <c r="T77" s="13" t="s">
        <v>36</v>
      </c>
    </row>
    <row r="78" spans="1:20" ht="38.25">
      <c r="A78">
        <v>75</v>
      </c>
      <c r="B78">
        <v>2</v>
      </c>
      <c r="C78" s="1" t="s">
        <v>365</v>
      </c>
      <c r="D78" s="1" t="s">
        <v>235</v>
      </c>
      <c r="E78" t="s">
        <v>44</v>
      </c>
      <c r="F78" t="s">
        <v>10</v>
      </c>
      <c r="G78" s="14">
        <v>62.9</v>
      </c>
      <c r="H78" s="14">
        <f>20.2+14.8</f>
        <v>35</v>
      </c>
      <c r="I78" s="14">
        <v>10.9</v>
      </c>
      <c r="J78" t="s">
        <v>13</v>
      </c>
      <c r="L78" t="s">
        <v>17</v>
      </c>
      <c r="M78" s="3">
        <v>4552000</v>
      </c>
      <c r="N78" s="3">
        <v>72368.83942766296</v>
      </c>
      <c r="O78" s="13">
        <f t="shared" si="2"/>
        <v>2956.84737191677</v>
      </c>
      <c r="P78" s="13">
        <f t="shared" si="3"/>
        <v>2002.4692839380116</v>
      </c>
      <c r="Q78" s="3" t="s">
        <v>24</v>
      </c>
      <c r="R78" s="13" t="s">
        <v>383</v>
      </c>
      <c r="S78" s="13" t="s">
        <v>384</v>
      </c>
      <c r="T78" s="13" t="s">
        <v>385</v>
      </c>
    </row>
    <row r="79" spans="1:20" ht="38.25">
      <c r="A79">
        <v>76</v>
      </c>
      <c r="B79">
        <v>2</v>
      </c>
      <c r="C79" s="1" t="s">
        <v>367</v>
      </c>
      <c r="D79" s="1" t="s">
        <v>235</v>
      </c>
      <c r="E79" t="s">
        <v>3</v>
      </c>
      <c r="F79" t="s">
        <v>10</v>
      </c>
      <c r="G79" s="14">
        <v>62.9</v>
      </c>
      <c r="H79" s="14">
        <f>20.2+14.8</f>
        <v>35</v>
      </c>
      <c r="I79" s="14">
        <v>10.9</v>
      </c>
      <c r="J79" t="s">
        <v>13</v>
      </c>
      <c r="L79" t="s">
        <v>17</v>
      </c>
      <c r="M79" s="3">
        <v>4552000</v>
      </c>
      <c r="N79" s="3">
        <v>72368.83942766296</v>
      </c>
      <c r="O79" s="13">
        <f t="shared" si="2"/>
        <v>2956.84737191677</v>
      </c>
      <c r="P79" s="13">
        <f t="shared" si="3"/>
        <v>2002.4692839380116</v>
      </c>
      <c r="Q79" s="3" t="s">
        <v>24</v>
      </c>
      <c r="R79" s="13" t="s">
        <v>383</v>
      </c>
      <c r="S79" s="13" t="s">
        <v>384</v>
      </c>
      <c r="T79" s="13" t="s">
        <v>385</v>
      </c>
    </row>
    <row r="80" spans="1:20" ht="38.25">
      <c r="A80">
        <v>77</v>
      </c>
      <c r="B80">
        <v>2</v>
      </c>
      <c r="C80" s="1" t="s">
        <v>365</v>
      </c>
      <c r="D80" s="1" t="s">
        <v>235</v>
      </c>
      <c r="E80" t="s">
        <v>44</v>
      </c>
      <c r="F80" t="s">
        <v>10</v>
      </c>
      <c r="G80" s="14">
        <v>61.3</v>
      </c>
      <c r="H80" s="14">
        <f>19.5+14.7</f>
        <v>34.2</v>
      </c>
      <c r="I80" s="14">
        <v>10.6</v>
      </c>
      <c r="J80" t="s">
        <v>13</v>
      </c>
      <c r="K80" t="s">
        <v>14</v>
      </c>
      <c r="L80" t="s">
        <v>17</v>
      </c>
      <c r="M80" s="3">
        <v>4553000</v>
      </c>
      <c r="N80" s="3">
        <v>74274.06199021208</v>
      </c>
      <c r="O80" s="13">
        <f t="shared" si="2"/>
        <v>3034.6909904070308</v>
      </c>
      <c r="P80" s="13">
        <f t="shared" si="3"/>
        <v>2055.187410838247</v>
      </c>
      <c r="Q80" s="3" t="s">
        <v>24</v>
      </c>
      <c r="R80" s="13" t="s">
        <v>383</v>
      </c>
      <c r="S80" s="13" t="s">
        <v>384</v>
      </c>
      <c r="T80" s="13" t="s">
        <v>385</v>
      </c>
    </row>
    <row r="81" spans="1:20" ht="38.25">
      <c r="A81">
        <v>78</v>
      </c>
      <c r="B81">
        <v>2</v>
      </c>
      <c r="C81" s="1" t="s">
        <v>367</v>
      </c>
      <c r="D81" s="1" t="s">
        <v>235</v>
      </c>
      <c r="E81" t="s">
        <v>0</v>
      </c>
      <c r="F81" t="s">
        <v>10</v>
      </c>
      <c r="G81" s="14">
        <v>61.3</v>
      </c>
      <c r="H81" s="14">
        <f>19.5+14.7</f>
        <v>34.2</v>
      </c>
      <c r="I81" s="14">
        <v>10.6</v>
      </c>
      <c r="J81" t="s">
        <v>13</v>
      </c>
      <c r="K81" t="s">
        <v>14</v>
      </c>
      <c r="L81" t="s">
        <v>17</v>
      </c>
      <c r="M81" s="3">
        <v>4553000</v>
      </c>
      <c r="N81" s="3">
        <v>74274.06199021208</v>
      </c>
      <c r="O81" s="13">
        <f t="shared" si="2"/>
        <v>3034.6909904070308</v>
      </c>
      <c r="P81" s="13">
        <f t="shared" si="3"/>
        <v>2055.187410838247</v>
      </c>
      <c r="Q81" s="3" t="s">
        <v>24</v>
      </c>
      <c r="R81" s="13" t="s">
        <v>383</v>
      </c>
      <c r="S81" s="13" t="s">
        <v>384</v>
      </c>
      <c r="T81" s="13" t="s">
        <v>385</v>
      </c>
    </row>
    <row r="82" spans="1:20" ht="25.5">
      <c r="A82">
        <v>79</v>
      </c>
      <c r="B82">
        <v>2</v>
      </c>
      <c r="C82" s="1" t="s">
        <v>220</v>
      </c>
      <c r="D82" s="1" t="s">
        <v>219</v>
      </c>
      <c r="E82" t="s">
        <v>0</v>
      </c>
      <c r="F82" t="s">
        <v>10</v>
      </c>
      <c r="G82" s="14">
        <v>51.3</v>
      </c>
      <c r="H82" s="14">
        <f>10.5+19.8</f>
        <v>30.3</v>
      </c>
      <c r="I82" s="14">
        <v>8.4</v>
      </c>
      <c r="J82" t="s">
        <v>13</v>
      </c>
      <c r="K82" t="s">
        <v>14</v>
      </c>
      <c r="L82" t="s">
        <v>17</v>
      </c>
      <c r="M82" s="3">
        <v>4556000</v>
      </c>
      <c r="N82" s="3">
        <v>88810.91617933723</v>
      </c>
      <c r="O82" s="13">
        <f t="shared" si="2"/>
        <v>3628.638046142481</v>
      </c>
      <c r="P82" s="13">
        <f t="shared" si="3"/>
        <v>2457.426886129343</v>
      </c>
      <c r="Q82" s="3" t="s">
        <v>24</v>
      </c>
      <c r="R82" s="13" t="s">
        <v>26</v>
      </c>
      <c r="S82" s="13" t="s">
        <v>32</v>
      </c>
      <c r="T82" s="13" t="s">
        <v>86</v>
      </c>
    </row>
    <row r="83" spans="1:20" ht="38.25">
      <c r="A83">
        <v>80</v>
      </c>
      <c r="B83">
        <v>2</v>
      </c>
      <c r="C83" s="1" t="s">
        <v>414</v>
      </c>
      <c r="D83" s="1" t="s">
        <v>165</v>
      </c>
      <c r="E83" t="s">
        <v>170</v>
      </c>
      <c r="F83" t="s">
        <v>10</v>
      </c>
      <c r="G83" s="14">
        <v>67.9</v>
      </c>
      <c r="H83" s="14">
        <f>19.2+12.9</f>
        <v>32.1</v>
      </c>
      <c r="I83" s="14">
        <v>12.8</v>
      </c>
      <c r="J83" t="s">
        <v>13</v>
      </c>
      <c r="K83" t="s">
        <v>14</v>
      </c>
      <c r="L83" t="s">
        <v>382</v>
      </c>
      <c r="M83" s="3">
        <v>4589000</v>
      </c>
      <c r="N83" s="3">
        <v>67584.68335787923</v>
      </c>
      <c r="O83" s="13">
        <f t="shared" si="2"/>
        <v>2761.376235255535</v>
      </c>
      <c r="P83" s="13">
        <f t="shared" si="3"/>
        <v>1870.0901321501287</v>
      </c>
      <c r="Q83" s="3"/>
      <c r="R83" s="13" t="s">
        <v>25</v>
      </c>
      <c r="S83" s="13" t="s">
        <v>144</v>
      </c>
      <c r="T83" s="13" t="s">
        <v>370</v>
      </c>
    </row>
    <row r="84" spans="1:20" ht="25.5">
      <c r="A84">
        <v>81</v>
      </c>
      <c r="B84">
        <v>2</v>
      </c>
      <c r="C84" s="1" t="s">
        <v>529</v>
      </c>
      <c r="D84" s="1" t="s">
        <v>120</v>
      </c>
      <c r="E84" t="s">
        <v>81</v>
      </c>
      <c r="F84" t="s">
        <v>10</v>
      </c>
      <c r="G84" s="14">
        <v>49.4</v>
      </c>
      <c r="H84" s="14">
        <f>15.2+10.2</f>
        <v>25.4</v>
      </c>
      <c r="I84" s="14">
        <v>9.4</v>
      </c>
      <c r="J84" t="s">
        <v>13</v>
      </c>
      <c r="K84" t="s">
        <v>14</v>
      </c>
      <c r="L84" t="s">
        <v>23</v>
      </c>
      <c r="M84" s="3">
        <v>4590000</v>
      </c>
      <c r="N84" s="3">
        <v>92914.97975708502</v>
      </c>
      <c r="O84" s="13">
        <f t="shared" si="2"/>
        <v>3796.3219512598575</v>
      </c>
      <c r="P84" s="13">
        <f t="shared" si="3"/>
        <v>2570.9876578477197</v>
      </c>
      <c r="Q84" s="3" t="s">
        <v>24</v>
      </c>
      <c r="R84" s="13" t="s">
        <v>26</v>
      </c>
      <c r="S84" s="13" t="s">
        <v>32</v>
      </c>
      <c r="T84" s="13" t="s">
        <v>37</v>
      </c>
    </row>
    <row r="85" spans="1:20" ht="38.25">
      <c r="A85">
        <v>82</v>
      </c>
      <c r="B85">
        <v>2</v>
      </c>
      <c r="C85" s="1" t="s">
        <v>406</v>
      </c>
      <c r="D85" s="1" t="s">
        <v>120</v>
      </c>
      <c r="E85" t="s">
        <v>81</v>
      </c>
      <c r="F85" t="s">
        <v>10</v>
      </c>
      <c r="G85" s="14">
        <v>49.4</v>
      </c>
      <c r="H85" s="14">
        <f>15.2+10.2</f>
        <v>25.4</v>
      </c>
      <c r="I85" s="14">
        <v>9.4</v>
      </c>
      <c r="J85" t="s">
        <v>13</v>
      </c>
      <c r="K85" t="s">
        <v>14</v>
      </c>
      <c r="L85" t="s">
        <v>23</v>
      </c>
      <c r="M85" s="3">
        <v>4590000</v>
      </c>
      <c r="N85" s="3">
        <v>92914.97975708502</v>
      </c>
      <c r="O85" s="13">
        <f t="shared" si="2"/>
        <v>3796.3219512598575</v>
      </c>
      <c r="P85" s="13">
        <f t="shared" si="3"/>
        <v>2570.9876578477197</v>
      </c>
      <c r="Q85" s="3" t="s">
        <v>24</v>
      </c>
      <c r="R85" s="13" t="s">
        <v>26</v>
      </c>
      <c r="S85" s="13" t="s">
        <v>32</v>
      </c>
      <c r="T85" s="13" t="s">
        <v>133</v>
      </c>
    </row>
    <row r="86" spans="1:20" ht="25.5">
      <c r="A86">
        <v>83</v>
      </c>
      <c r="B86">
        <v>2</v>
      </c>
      <c r="C86" s="1" t="s">
        <v>529</v>
      </c>
      <c r="D86" s="1" t="s">
        <v>530</v>
      </c>
      <c r="E86" t="s">
        <v>221</v>
      </c>
      <c r="F86" t="s">
        <v>10</v>
      </c>
      <c r="G86" s="14">
        <v>49.4</v>
      </c>
      <c r="H86" s="14">
        <f>15.2+10.2</f>
        <v>25.4</v>
      </c>
      <c r="I86" s="14">
        <v>9.4</v>
      </c>
      <c r="J86" t="s">
        <v>13</v>
      </c>
      <c r="K86" t="s">
        <v>14</v>
      </c>
      <c r="L86" t="s">
        <v>23</v>
      </c>
      <c r="M86" s="3">
        <v>4590000</v>
      </c>
      <c r="N86" s="3">
        <v>92914.97975708502</v>
      </c>
      <c r="O86" s="13">
        <f t="shared" si="2"/>
        <v>3796.3219512598575</v>
      </c>
      <c r="P86" s="13">
        <f t="shared" si="3"/>
        <v>2570.9876578477197</v>
      </c>
      <c r="Q86" s="3" t="s">
        <v>24</v>
      </c>
      <c r="R86" s="13" t="s">
        <v>26</v>
      </c>
      <c r="S86" s="13" t="s">
        <v>32</v>
      </c>
      <c r="T86" s="1" t="s">
        <v>86</v>
      </c>
    </row>
    <row r="87" spans="1:20" ht="25.5">
      <c r="A87">
        <v>84</v>
      </c>
      <c r="B87">
        <v>2</v>
      </c>
      <c r="C87" s="1" t="s">
        <v>529</v>
      </c>
      <c r="D87" s="1" t="s">
        <v>120</v>
      </c>
      <c r="E87" t="s">
        <v>609</v>
      </c>
      <c r="F87" t="s">
        <v>10</v>
      </c>
      <c r="G87" s="14">
        <v>49.4</v>
      </c>
      <c r="H87" s="14">
        <f>15.2+10.2</f>
        <v>25.4</v>
      </c>
      <c r="I87" s="14">
        <v>9.4</v>
      </c>
      <c r="J87" t="s">
        <v>13</v>
      </c>
      <c r="K87" t="s">
        <v>14</v>
      </c>
      <c r="L87" t="s">
        <v>23</v>
      </c>
      <c r="M87" s="3">
        <v>4590000</v>
      </c>
      <c r="N87" s="3">
        <v>92914.97975708502</v>
      </c>
      <c r="O87" s="13">
        <f t="shared" si="2"/>
        <v>3796.3219512598575</v>
      </c>
      <c r="P87" s="13">
        <f t="shared" si="3"/>
        <v>2570.9876578477197</v>
      </c>
      <c r="Q87" s="3" t="s">
        <v>11</v>
      </c>
      <c r="R87" s="13" t="s">
        <v>26</v>
      </c>
      <c r="S87" s="13" t="s">
        <v>32</v>
      </c>
      <c r="T87" s="1" t="s">
        <v>37</v>
      </c>
    </row>
    <row r="88" spans="1:20" ht="25.5">
      <c r="A88">
        <v>85</v>
      </c>
      <c r="B88">
        <v>2</v>
      </c>
      <c r="C88" s="1" t="s">
        <v>406</v>
      </c>
      <c r="D88" s="1" t="s">
        <v>235</v>
      </c>
      <c r="E88" t="s">
        <v>610</v>
      </c>
      <c r="F88" t="s">
        <v>10</v>
      </c>
      <c r="G88" s="14">
        <v>69.2</v>
      </c>
      <c r="H88" s="14">
        <f>17.1+17.4</f>
        <v>34.5</v>
      </c>
      <c r="I88" s="14">
        <v>13.7</v>
      </c>
      <c r="J88" t="s">
        <v>13</v>
      </c>
      <c r="K88" t="s">
        <v>14</v>
      </c>
      <c r="L88" t="s">
        <v>382</v>
      </c>
      <c r="M88" s="3">
        <v>4596000</v>
      </c>
      <c r="N88" s="3">
        <v>66416.18497109826</v>
      </c>
      <c r="O88" s="13">
        <f t="shared" si="2"/>
        <v>2713.6337066843007</v>
      </c>
      <c r="P88" s="13">
        <f t="shared" si="3"/>
        <v>1837.7574023956486</v>
      </c>
      <c r="Q88" s="3" t="s">
        <v>24</v>
      </c>
      <c r="R88" s="13" t="s">
        <v>27</v>
      </c>
      <c r="S88" s="13" t="s">
        <v>31</v>
      </c>
      <c r="T88" s="1" t="s">
        <v>611</v>
      </c>
    </row>
    <row r="89" spans="1:20" ht="38.25">
      <c r="A89">
        <v>86</v>
      </c>
      <c r="B89">
        <v>2</v>
      </c>
      <c r="C89" s="1" t="s">
        <v>414</v>
      </c>
      <c r="D89" s="1" t="s">
        <v>165</v>
      </c>
      <c r="E89" t="s">
        <v>182</v>
      </c>
      <c r="F89" t="s">
        <v>10</v>
      </c>
      <c r="G89" s="14">
        <v>69.2</v>
      </c>
      <c r="H89" s="14">
        <f>17.1+17.4</f>
        <v>34.5</v>
      </c>
      <c r="I89" s="14">
        <v>13.7</v>
      </c>
      <c r="J89" t="s">
        <v>13</v>
      </c>
      <c r="K89" t="s">
        <v>14</v>
      </c>
      <c r="L89" t="s">
        <v>382</v>
      </c>
      <c r="M89" s="3">
        <v>4597000</v>
      </c>
      <c r="N89" s="3">
        <v>66430.63583815028</v>
      </c>
      <c r="O89" s="13">
        <f t="shared" si="2"/>
        <v>2714.224140476007</v>
      </c>
      <c r="P89" s="13">
        <f t="shared" si="3"/>
        <v>1838.1572625789372</v>
      </c>
      <c r="Q89" s="3"/>
      <c r="R89" s="13" t="s">
        <v>25</v>
      </c>
      <c r="S89" s="13" t="s">
        <v>144</v>
      </c>
      <c r="T89" s="1" t="s">
        <v>370</v>
      </c>
    </row>
    <row r="90" spans="1:20" ht="25.5">
      <c r="A90">
        <v>87</v>
      </c>
      <c r="B90">
        <v>2</v>
      </c>
      <c r="C90" s="1" t="s">
        <v>406</v>
      </c>
      <c r="D90" s="1" t="s">
        <v>235</v>
      </c>
      <c r="E90" t="s">
        <v>423</v>
      </c>
      <c r="G90" s="14">
        <v>64</v>
      </c>
      <c r="H90" s="14">
        <f>17+15</f>
        <v>32</v>
      </c>
      <c r="I90" s="14">
        <v>10</v>
      </c>
      <c r="J90" t="s">
        <v>13</v>
      </c>
      <c r="K90" t="s">
        <v>341</v>
      </c>
      <c r="L90" t="s">
        <v>23</v>
      </c>
      <c r="M90" s="3">
        <v>4600000</v>
      </c>
      <c r="N90" s="3">
        <v>71875</v>
      </c>
      <c r="O90" s="13">
        <f t="shared" si="2"/>
        <v>2936.670071501532</v>
      </c>
      <c r="P90" s="13">
        <f t="shared" si="3"/>
        <v>1988.8045866330194</v>
      </c>
      <c r="Q90" s="3"/>
      <c r="R90" s="13" t="s">
        <v>25</v>
      </c>
      <c r="S90" s="13" t="s">
        <v>134</v>
      </c>
      <c r="T90" s="1"/>
    </row>
    <row r="91" spans="1:20" ht="25.5">
      <c r="A91">
        <v>88</v>
      </c>
      <c r="B91">
        <v>2</v>
      </c>
      <c r="C91" s="1" t="s">
        <v>167</v>
      </c>
      <c r="D91" s="1" t="s">
        <v>94</v>
      </c>
      <c r="E91" t="s">
        <v>612</v>
      </c>
      <c r="F91" t="s">
        <v>10</v>
      </c>
      <c r="G91" s="14">
        <v>73.4</v>
      </c>
      <c r="H91" s="14">
        <f>17.4+16</f>
        <v>33.4</v>
      </c>
      <c r="I91" s="14">
        <v>15.2</v>
      </c>
      <c r="J91" t="s">
        <v>13</v>
      </c>
      <c r="K91" t="s">
        <v>14</v>
      </c>
      <c r="L91" t="s">
        <v>21</v>
      </c>
      <c r="M91" s="3">
        <v>4622000</v>
      </c>
      <c r="N91" s="3">
        <v>62970.0272479564</v>
      </c>
      <c r="O91" s="13">
        <f t="shared" si="2"/>
        <v>2572.8305310707415</v>
      </c>
      <c r="P91" s="13">
        <f t="shared" si="3"/>
        <v>1742.4010992854526</v>
      </c>
      <c r="Q91" s="3" t="s">
        <v>24</v>
      </c>
      <c r="R91" s="13" t="s">
        <v>168</v>
      </c>
      <c r="S91" s="13" t="s">
        <v>169</v>
      </c>
      <c r="T91" s="1" t="s">
        <v>613</v>
      </c>
    </row>
    <row r="92" spans="1:20" ht="25.5">
      <c r="A92">
        <v>89</v>
      </c>
      <c r="B92">
        <v>2</v>
      </c>
      <c r="C92" s="1" t="s">
        <v>524</v>
      </c>
      <c r="D92" s="1" t="s">
        <v>525</v>
      </c>
      <c r="E92" t="s">
        <v>221</v>
      </c>
      <c r="F92">
        <v>137</v>
      </c>
      <c r="G92" s="14">
        <v>62</v>
      </c>
      <c r="H92" s="14">
        <f>17.5+15.9</f>
        <v>33.4</v>
      </c>
      <c r="I92" s="14">
        <v>10.7</v>
      </c>
      <c r="J92" t="s">
        <v>13</v>
      </c>
      <c r="K92" t="s">
        <v>14</v>
      </c>
      <c r="L92" t="s">
        <v>23</v>
      </c>
      <c r="M92" s="3">
        <v>4650000</v>
      </c>
      <c r="N92" s="3">
        <v>75000</v>
      </c>
      <c r="O92" s="13">
        <f t="shared" si="2"/>
        <v>3064.35137895812</v>
      </c>
      <c r="P92" s="13">
        <f t="shared" si="3"/>
        <v>2075.2743512692377</v>
      </c>
      <c r="Q92" s="3"/>
      <c r="R92" s="13" t="s">
        <v>526</v>
      </c>
      <c r="S92" s="13" t="s">
        <v>527</v>
      </c>
      <c r="T92" s="1" t="s">
        <v>528</v>
      </c>
    </row>
    <row r="93" spans="1:20" ht="38.25">
      <c r="A93">
        <v>90</v>
      </c>
      <c r="B93">
        <v>2</v>
      </c>
      <c r="C93" s="1" t="s">
        <v>365</v>
      </c>
      <c r="D93" s="1" t="s">
        <v>235</v>
      </c>
      <c r="E93" t="s">
        <v>315</v>
      </c>
      <c r="F93" t="s">
        <v>10</v>
      </c>
      <c r="G93" s="14">
        <v>70</v>
      </c>
      <c r="H93" s="14">
        <f>19.4+14.7</f>
        <v>34.099999999999994</v>
      </c>
      <c r="I93" s="14">
        <v>10.6</v>
      </c>
      <c r="J93" t="s">
        <v>13</v>
      </c>
      <c r="K93" t="s">
        <v>14</v>
      </c>
      <c r="L93" t="s">
        <v>15</v>
      </c>
      <c r="M93" s="3">
        <v>4670000</v>
      </c>
      <c r="N93" s="3">
        <v>66714.28571428571</v>
      </c>
      <c r="O93" s="13">
        <f t="shared" si="2"/>
        <v>2725.813512330366</v>
      </c>
      <c r="P93" s="13">
        <f t="shared" si="3"/>
        <v>1846.0059467480646</v>
      </c>
      <c r="Q93" s="3" t="s">
        <v>24</v>
      </c>
      <c r="R93" s="13" t="s">
        <v>195</v>
      </c>
      <c r="S93" s="13" t="s">
        <v>237</v>
      </c>
      <c r="T93" s="1" t="s">
        <v>614</v>
      </c>
    </row>
    <row r="94" spans="1:20" ht="38.25">
      <c r="A94">
        <v>91</v>
      </c>
      <c r="B94">
        <v>2</v>
      </c>
      <c r="C94" s="1" t="s">
        <v>367</v>
      </c>
      <c r="D94" s="1" t="s">
        <v>235</v>
      </c>
      <c r="E94" t="s">
        <v>316</v>
      </c>
      <c r="F94" t="s">
        <v>10</v>
      </c>
      <c r="G94" s="14">
        <v>70</v>
      </c>
      <c r="H94" s="14">
        <f>19.4+14.7</f>
        <v>34.099999999999994</v>
      </c>
      <c r="I94" s="14">
        <v>10.6</v>
      </c>
      <c r="J94" t="s">
        <v>13</v>
      </c>
      <c r="K94" t="s">
        <v>14</v>
      </c>
      <c r="L94" t="s">
        <v>15</v>
      </c>
      <c r="M94" s="3">
        <v>4670000</v>
      </c>
      <c r="N94" s="3">
        <v>66714.28571428571</v>
      </c>
      <c r="O94" s="13">
        <f t="shared" si="2"/>
        <v>2725.813512330366</v>
      </c>
      <c r="P94" s="13">
        <f t="shared" si="3"/>
        <v>1846.0059467480646</v>
      </c>
      <c r="Q94" s="3" t="s">
        <v>24</v>
      </c>
      <c r="R94" s="13" t="s">
        <v>195</v>
      </c>
      <c r="S94" s="13" t="s">
        <v>237</v>
      </c>
      <c r="T94" s="1" t="s">
        <v>615</v>
      </c>
    </row>
    <row r="95" spans="1:20" ht="38.25">
      <c r="A95">
        <v>92</v>
      </c>
      <c r="B95">
        <v>2</v>
      </c>
      <c r="C95" s="1" t="s">
        <v>616</v>
      </c>
      <c r="D95" s="1" t="s">
        <v>310</v>
      </c>
      <c r="E95" t="s">
        <v>617</v>
      </c>
      <c r="F95" t="s">
        <v>10</v>
      </c>
      <c r="G95" s="14">
        <v>64</v>
      </c>
      <c r="H95" s="14">
        <v>38</v>
      </c>
      <c r="I95" s="14">
        <v>11</v>
      </c>
      <c r="J95" t="s">
        <v>13</v>
      </c>
      <c r="K95" t="s">
        <v>14</v>
      </c>
      <c r="L95" t="s">
        <v>21</v>
      </c>
      <c r="M95" s="3">
        <v>4683328</v>
      </c>
      <c r="N95" s="3">
        <v>73177</v>
      </c>
      <c r="O95" s="13">
        <f t="shared" si="2"/>
        <v>2989.867211440245</v>
      </c>
      <c r="P95" s="13">
        <f t="shared" si="3"/>
        <v>2024.8313493710534</v>
      </c>
      <c r="Q95" s="3"/>
      <c r="R95" s="13" t="s">
        <v>25</v>
      </c>
      <c r="S95" s="13" t="s">
        <v>134</v>
      </c>
      <c r="T95" s="1" t="s">
        <v>152</v>
      </c>
    </row>
    <row r="96" spans="1:20" ht="38.25">
      <c r="A96">
        <v>93</v>
      </c>
      <c r="B96">
        <v>2</v>
      </c>
      <c r="C96" s="1" t="s">
        <v>175</v>
      </c>
      <c r="D96" s="1" t="s">
        <v>101</v>
      </c>
      <c r="E96" t="s">
        <v>618</v>
      </c>
      <c r="F96" t="s">
        <v>10</v>
      </c>
      <c r="G96" s="14">
        <v>74.4</v>
      </c>
      <c r="H96" s="14">
        <f>14.4+21.6</f>
        <v>36</v>
      </c>
      <c r="I96" s="14">
        <v>18.4</v>
      </c>
      <c r="J96" t="s">
        <v>13</v>
      </c>
      <c r="K96" t="s">
        <v>14</v>
      </c>
      <c r="L96" t="s">
        <v>21</v>
      </c>
      <c r="M96" s="3">
        <v>4687000</v>
      </c>
      <c r="N96" s="3">
        <v>62997.31182795698</v>
      </c>
      <c r="O96" s="13">
        <f t="shared" si="2"/>
        <v>2573.9453249420626</v>
      </c>
      <c r="P96" s="13">
        <f t="shared" si="3"/>
        <v>1743.156072472924</v>
      </c>
      <c r="Q96" s="3"/>
      <c r="R96" s="13" t="s">
        <v>109</v>
      </c>
      <c r="S96" s="13" t="s">
        <v>521</v>
      </c>
      <c r="T96" s="1"/>
    </row>
    <row r="97" spans="1:20" ht="38.25">
      <c r="A97">
        <v>94</v>
      </c>
      <c r="B97">
        <v>2</v>
      </c>
      <c r="C97" s="1" t="s">
        <v>214</v>
      </c>
      <c r="D97" s="1" t="s">
        <v>243</v>
      </c>
      <c r="E97" t="s">
        <v>346</v>
      </c>
      <c r="F97" t="s">
        <v>10</v>
      </c>
      <c r="G97" s="14">
        <v>60.9</v>
      </c>
      <c r="H97" s="14">
        <f>19.4+14.2</f>
        <v>33.599999999999994</v>
      </c>
      <c r="I97" s="14">
        <v>11.9</v>
      </c>
      <c r="J97" t="s">
        <v>13</v>
      </c>
      <c r="K97" t="s">
        <v>14</v>
      </c>
      <c r="L97" t="s">
        <v>16</v>
      </c>
      <c r="M97" s="3">
        <v>4689000</v>
      </c>
      <c r="N97" s="3">
        <v>76995.07389162562</v>
      </c>
      <c r="O97" s="13">
        <f t="shared" si="2"/>
        <v>3145.866144703805</v>
      </c>
      <c r="P97" s="13">
        <f t="shared" si="3"/>
        <v>2130.478693618272</v>
      </c>
      <c r="Q97" s="3"/>
      <c r="R97" s="13" t="s">
        <v>25</v>
      </c>
      <c r="S97" s="13" t="s">
        <v>35</v>
      </c>
      <c r="T97" s="1" t="s">
        <v>619</v>
      </c>
    </row>
    <row r="98" spans="1:20" ht="25.5">
      <c r="A98">
        <v>95</v>
      </c>
      <c r="B98">
        <v>2</v>
      </c>
      <c r="C98" s="1" t="s">
        <v>214</v>
      </c>
      <c r="D98" s="1" t="s">
        <v>243</v>
      </c>
      <c r="E98" t="s">
        <v>346</v>
      </c>
      <c r="F98" t="s">
        <v>10</v>
      </c>
      <c r="G98" s="14">
        <v>60.9</v>
      </c>
      <c r="H98" s="14">
        <f>19.4+14.2</f>
        <v>33.599999999999994</v>
      </c>
      <c r="I98" s="14">
        <v>11.9</v>
      </c>
      <c r="J98" t="s">
        <v>13</v>
      </c>
      <c r="K98" t="s">
        <v>14</v>
      </c>
      <c r="L98" t="s">
        <v>16</v>
      </c>
      <c r="M98" s="3">
        <v>4689000</v>
      </c>
      <c r="N98" s="3">
        <v>76995.07389162562</v>
      </c>
      <c r="O98" s="13">
        <f t="shared" si="2"/>
        <v>3145.866144703805</v>
      </c>
      <c r="P98" s="13">
        <f t="shared" si="3"/>
        <v>2130.478693618272</v>
      </c>
      <c r="Q98" s="3"/>
      <c r="R98" s="13" t="s">
        <v>25</v>
      </c>
      <c r="S98" s="13" t="s">
        <v>147</v>
      </c>
      <c r="T98" s="1" t="s">
        <v>620</v>
      </c>
    </row>
    <row r="99" spans="1:20" ht="25.5">
      <c r="A99">
        <v>96</v>
      </c>
      <c r="B99">
        <v>2</v>
      </c>
      <c r="C99" s="1" t="s">
        <v>214</v>
      </c>
      <c r="D99" s="1" t="s">
        <v>243</v>
      </c>
      <c r="E99" t="s">
        <v>346</v>
      </c>
      <c r="F99" t="s">
        <v>10</v>
      </c>
      <c r="G99" s="14">
        <v>60.9</v>
      </c>
      <c r="H99" s="14">
        <f>19.4+14.2</f>
        <v>33.599999999999994</v>
      </c>
      <c r="I99" s="14">
        <v>11.9</v>
      </c>
      <c r="J99" t="s">
        <v>13</v>
      </c>
      <c r="K99" t="s">
        <v>14</v>
      </c>
      <c r="L99" t="s">
        <v>16</v>
      </c>
      <c r="M99" s="3">
        <v>4689300</v>
      </c>
      <c r="N99" s="3">
        <v>77000</v>
      </c>
      <c r="O99" s="13">
        <f t="shared" si="2"/>
        <v>3146.067415730337</v>
      </c>
      <c r="P99" s="13">
        <f t="shared" si="3"/>
        <v>2130.6150006364173</v>
      </c>
      <c r="Q99" s="3" t="s">
        <v>24</v>
      </c>
      <c r="R99" s="13" t="s">
        <v>30</v>
      </c>
      <c r="S99" s="13" t="s">
        <v>34</v>
      </c>
      <c r="T99" s="1" t="s">
        <v>38</v>
      </c>
    </row>
    <row r="100" spans="1:20" ht="25.5">
      <c r="A100">
        <v>97</v>
      </c>
      <c r="B100">
        <v>2</v>
      </c>
      <c r="C100" s="1" t="s">
        <v>214</v>
      </c>
      <c r="D100" s="1" t="s">
        <v>243</v>
      </c>
      <c r="E100" t="s">
        <v>244</v>
      </c>
      <c r="F100" t="s">
        <v>10</v>
      </c>
      <c r="G100" s="14">
        <v>63.7</v>
      </c>
      <c r="H100" s="14">
        <f>21.2+13.4</f>
        <v>34.6</v>
      </c>
      <c r="I100" s="14">
        <v>11.5</v>
      </c>
      <c r="J100" t="s">
        <v>13</v>
      </c>
      <c r="K100" t="s">
        <v>14</v>
      </c>
      <c r="L100" t="s">
        <v>16</v>
      </c>
      <c r="M100" s="3">
        <v>4694690</v>
      </c>
      <c r="N100" s="3">
        <v>73700</v>
      </c>
      <c r="O100" s="13">
        <f t="shared" si="2"/>
        <v>3011.2359550561796</v>
      </c>
      <c r="P100" s="13">
        <f t="shared" si="3"/>
        <v>2039.302929180571</v>
      </c>
      <c r="Q100" s="3" t="s">
        <v>24</v>
      </c>
      <c r="R100" s="13" t="s">
        <v>76</v>
      </c>
      <c r="S100" s="13" t="s">
        <v>77</v>
      </c>
      <c r="T100" s="1" t="s">
        <v>245</v>
      </c>
    </row>
    <row r="101" spans="1:20" ht="25.5">
      <c r="A101">
        <v>98</v>
      </c>
      <c r="B101">
        <v>2</v>
      </c>
      <c r="C101" s="1" t="s">
        <v>246</v>
      </c>
      <c r="D101" s="1" t="s">
        <v>247</v>
      </c>
      <c r="E101" t="s">
        <v>248</v>
      </c>
      <c r="F101" t="s">
        <v>10</v>
      </c>
      <c r="G101" s="14">
        <v>63.7</v>
      </c>
      <c r="H101" s="14">
        <f>21.2+13.4</f>
        <v>34.6</v>
      </c>
      <c r="I101" s="14">
        <v>11.5</v>
      </c>
      <c r="J101" t="s">
        <v>13</v>
      </c>
      <c r="K101" t="s">
        <v>14</v>
      </c>
      <c r="L101" t="s">
        <v>16</v>
      </c>
      <c r="M101" s="3">
        <v>4694690</v>
      </c>
      <c r="N101" s="3">
        <v>73700</v>
      </c>
      <c r="O101" s="13">
        <f t="shared" si="2"/>
        <v>3011.2359550561796</v>
      </c>
      <c r="P101" s="13">
        <f t="shared" si="3"/>
        <v>2039.302929180571</v>
      </c>
      <c r="Q101" s="3" t="s">
        <v>24</v>
      </c>
      <c r="R101" s="13" t="s">
        <v>76</v>
      </c>
      <c r="S101" s="13" t="s">
        <v>77</v>
      </c>
      <c r="T101" s="1" t="s">
        <v>245</v>
      </c>
    </row>
    <row r="102" spans="1:20" ht="51">
      <c r="A102">
        <v>99</v>
      </c>
      <c r="B102">
        <v>2</v>
      </c>
      <c r="C102" s="1" t="s">
        <v>167</v>
      </c>
      <c r="D102" s="1" t="s">
        <v>94</v>
      </c>
      <c r="E102" t="s">
        <v>621</v>
      </c>
      <c r="F102" t="s">
        <v>10</v>
      </c>
      <c r="G102" s="14">
        <v>74.6</v>
      </c>
      <c r="H102" s="14">
        <f>15+16.5</f>
        <v>31.5</v>
      </c>
      <c r="I102" s="14">
        <v>16</v>
      </c>
      <c r="J102" t="s">
        <v>13</v>
      </c>
      <c r="K102" t="s">
        <v>14</v>
      </c>
      <c r="L102" t="s">
        <v>21</v>
      </c>
      <c r="M102" s="3">
        <v>4698000</v>
      </c>
      <c r="N102" s="3">
        <v>62975.87131367293</v>
      </c>
      <c r="O102" s="13">
        <f t="shared" si="2"/>
        <v>2573.069308015237</v>
      </c>
      <c r="P102" s="13">
        <f t="shared" si="3"/>
        <v>1742.562806481301</v>
      </c>
      <c r="Q102" s="3" t="s">
        <v>24</v>
      </c>
      <c r="R102" s="13" t="s">
        <v>168</v>
      </c>
      <c r="S102" s="13" t="s">
        <v>169</v>
      </c>
      <c r="T102" s="1" t="s">
        <v>171</v>
      </c>
    </row>
    <row r="103" spans="1:20" ht="25.5">
      <c r="A103">
        <v>100</v>
      </c>
      <c r="B103">
        <v>2</v>
      </c>
      <c r="C103" s="1" t="s">
        <v>167</v>
      </c>
      <c r="D103" s="1" t="s">
        <v>94</v>
      </c>
      <c r="E103" t="s">
        <v>172</v>
      </c>
      <c r="F103" t="s">
        <v>10</v>
      </c>
      <c r="G103" s="14">
        <v>74.6</v>
      </c>
      <c r="H103" s="14">
        <f>14.8+16.5</f>
        <v>31.3</v>
      </c>
      <c r="I103" s="14">
        <v>16</v>
      </c>
      <c r="J103" t="s">
        <v>13</v>
      </c>
      <c r="K103" t="s">
        <v>14</v>
      </c>
      <c r="L103" t="s">
        <v>21</v>
      </c>
      <c r="M103" s="3">
        <v>4698000</v>
      </c>
      <c r="N103" s="3">
        <v>62975.87131367293</v>
      </c>
      <c r="O103" s="13">
        <f t="shared" si="2"/>
        <v>2573.069308015237</v>
      </c>
      <c r="P103" s="13">
        <f t="shared" si="3"/>
        <v>1742.562806481301</v>
      </c>
      <c r="Q103" s="3" t="s">
        <v>24</v>
      </c>
      <c r="R103" s="13" t="s">
        <v>173</v>
      </c>
      <c r="S103" s="13" t="s">
        <v>169</v>
      </c>
      <c r="T103" s="1" t="s">
        <v>622</v>
      </c>
    </row>
    <row r="104" spans="1:20" ht="25.5">
      <c r="A104">
        <v>101</v>
      </c>
      <c r="B104">
        <v>2</v>
      </c>
      <c r="C104" s="1" t="s">
        <v>174</v>
      </c>
      <c r="D104" s="1" t="s">
        <v>623</v>
      </c>
      <c r="E104" t="s">
        <v>624</v>
      </c>
      <c r="F104" t="s">
        <v>10</v>
      </c>
      <c r="G104" s="14">
        <v>74.5</v>
      </c>
      <c r="H104" s="14">
        <f>21.6+14.4</f>
        <v>36</v>
      </c>
      <c r="I104" s="14">
        <v>18.4</v>
      </c>
      <c r="J104" t="s">
        <v>13</v>
      </c>
      <c r="K104" t="s">
        <v>14</v>
      </c>
      <c r="L104" t="s">
        <v>19</v>
      </c>
      <c r="M104" s="3">
        <v>4698000</v>
      </c>
      <c r="N104" s="3">
        <v>63060.402684563756</v>
      </c>
      <c r="O104" s="13">
        <f t="shared" si="2"/>
        <v>2576.5230923212976</v>
      </c>
      <c r="P104" s="13">
        <f t="shared" si="3"/>
        <v>1744.9018169597994</v>
      </c>
      <c r="Q104" s="3" t="s">
        <v>14</v>
      </c>
      <c r="R104" s="13" t="s">
        <v>109</v>
      </c>
      <c r="S104" s="13" t="s">
        <v>143</v>
      </c>
      <c r="T104" s="1" t="s">
        <v>176</v>
      </c>
    </row>
    <row r="105" spans="1:20" ht="25.5">
      <c r="A105">
        <v>102</v>
      </c>
      <c r="B105">
        <v>2</v>
      </c>
      <c r="C105" s="1" t="s">
        <v>175</v>
      </c>
      <c r="D105" s="1" t="s">
        <v>625</v>
      </c>
      <c r="E105" t="s">
        <v>626</v>
      </c>
      <c r="F105" t="s">
        <v>10</v>
      </c>
      <c r="G105" s="14">
        <v>74.5</v>
      </c>
      <c r="H105" s="14">
        <f>21.6+14.4</f>
        <v>36</v>
      </c>
      <c r="I105" s="14">
        <v>18.4</v>
      </c>
      <c r="J105" t="s">
        <v>13</v>
      </c>
      <c r="K105" t="s">
        <v>14</v>
      </c>
      <c r="L105" t="s">
        <v>19</v>
      </c>
      <c r="M105" s="3">
        <v>4698000</v>
      </c>
      <c r="N105" s="3">
        <v>63060.402684563756</v>
      </c>
      <c r="O105" s="13">
        <f t="shared" si="2"/>
        <v>2576.5230923212976</v>
      </c>
      <c r="P105" s="13">
        <f t="shared" si="3"/>
        <v>1744.9018169597994</v>
      </c>
      <c r="Q105" s="3" t="s">
        <v>14</v>
      </c>
      <c r="R105" s="13" t="s">
        <v>109</v>
      </c>
      <c r="S105" s="13" t="s">
        <v>143</v>
      </c>
      <c r="T105" s="1" t="s">
        <v>176</v>
      </c>
    </row>
    <row r="106" spans="1:20" ht="38.25">
      <c r="A106">
        <v>103</v>
      </c>
      <c r="B106">
        <v>2</v>
      </c>
      <c r="C106" s="1" t="s">
        <v>365</v>
      </c>
      <c r="D106" s="1" t="s">
        <v>235</v>
      </c>
      <c r="E106" t="s">
        <v>44</v>
      </c>
      <c r="F106" t="s">
        <v>10</v>
      </c>
      <c r="G106" s="14">
        <v>65.5</v>
      </c>
      <c r="H106" s="14">
        <f>21.9+15.8</f>
        <v>37.7</v>
      </c>
      <c r="I106" s="14">
        <v>12.4</v>
      </c>
      <c r="J106" t="s">
        <v>13</v>
      </c>
      <c r="L106" t="s">
        <v>17</v>
      </c>
      <c r="M106" s="3">
        <v>4723000</v>
      </c>
      <c r="N106" s="3">
        <v>72106.87022900763</v>
      </c>
      <c r="O106" s="13">
        <f t="shared" si="2"/>
        <v>2946.143829581517</v>
      </c>
      <c r="P106" s="13">
        <f t="shared" si="3"/>
        <v>1995.220511154119</v>
      </c>
      <c r="Q106" s="3" t="s">
        <v>24</v>
      </c>
      <c r="R106" s="13" t="s">
        <v>383</v>
      </c>
      <c r="S106" s="13" t="s">
        <v>384</v>
      </c>
      <c r="T106" s="1" t="s">
        <v>385</v>
      </c>
    </row>
    <row r="107" spans="1:20" ht="38.25">
      <c r="A107">
        <v>104</v>
      </c>
      <c r="B107">
        <v>2</v>
      </c>
      <c r="C107" s="1" t="s">
        <v>367</v>
      </c>
      <c r="D107" s="1" t="s">
        <v>235</v>
      </c>
      <c r="E107" t="s">
        <v>7</v>
      </c>
      <c r="F107" t="s">
        <v>10</v>
      </c>
      <c r="G107" s="14">
        <v>65.5</v>
      </c>
      <c r="H107" s="14">
        <f>21.9+15.8</f>
        <v>37.7</v>
      </c>
      <c r="I107" s="14">
        <v>12.4</v>
      </c>
      <c r="J107" t="s">
        <v>13</v>
      </c>
      <c r="L107" t="s">
        <v>17</v>
      </c>
      <c r="M107" s="3">
        <v>4723000</v>
      </c>
      <c r="N107" s="3">
        <v>72106.87022900763</v>
      </c>
      <c r="O107" s="13">
        <f t="shared" si="2"/>
        <v>2946.143829581517</v>
      </c>
      <c r="P107" s="13">
        <f t="shared" si="3"/>
        <v>1995.220511154119</v>
      </c>
      <c r="Q107" s="3" t="s">
        <v>24</v>
      </c>
      <c r="R107" s="13" t="s">
        <v>383</v>
      </c>
      <c r="S107" s="13" t="s">
        <v>384</v>
      </c>
      <c r="T107" s="1" t="s">
        <v>385</v>
      </c>
    </row>
    <row r="108" spans="1:20" ht="25.5">
      <c r="A108">
        <v>105</v>
      </c>
      <c r="B108">
        <v>2</v>
      </c>
      <c r="C108" s="1" t="s">
        <v>174</v>
      </c>
      <c r="D108" s="1" t="s">
        <v>369</v>
      </c>
      <c r="E108" t="s">
        <v>627</v>
      </c>
      <c r="F108" t="s">
        <v>10</v>
      </c>
      <c r="G108" s="14">
        <v>75.1</v>
      </c>
      <c r="H108" s="14">
        <f>16.2+15.2</f>
        <v>31.4</v>
      </c>
      <c r="I108" s="14">
        <v>15</v>
      </c>
      <c r="J108" t="s">
        <v>13</v>
      </c>
      <c r="K108" t="s">
        <v>14</v>
      </c>
      <c r="L108" t="s">
        <v>19</v>
      </c>
      <c r="M108" s="3">
        <v>4733000</v>
      </c>
      <c r="N108" s="3">
        <v>63022.636484687086</v>
      </c>
      <c r="O108" s="13">
        <f t="shared" si="2"/>
        <v>2574.980040232363</v>
      </c>
      <c r="P108" s="13">
        <f t="shared" si="3"/>
        <v>1743.8568139471465</v>
      </c>
      <c r="Q108" s="3" t="s">
        <v>14</v>
      </c>
      <c r="R108" s="13" t="s">
        <v>109</v>
      </c>
      <c r="S108" s="13" t="s">
        <v>143</v>
      </c>
      <c r="T108" s="1" t="s">
        <v>176</v>
      </c>
    </row>
    <row r="109" spans="1:20" ht="25.5">
      <c r="A109">
        <v>106</v>
      </c>
      <c r="B109">
        <v>2</v>
      </c>
      <c r="C109" s="1" t="s">
        <v>175</v>
      </c>
      <c r="D109" s="1" t="s">
        <v>628</v>
      </c>
      <c r="E109" t="s">
        <v>627</v>
      </c>
      <c r="F109" t="s">
        <v>10</v>
      </c>
      <c r="G109" s="14">
        <v>75.1</v>
      </c>
      <c r="H109" s="14">
        <f>16.2+15.2</f>
        <v>31.4</v>
      </c>
      <c r="I109" s="14">
        <v>15</v>
      </c>
      <c r="J109" t="s">
        <v>13</v>
      </c>
      <c r="K109" t="s">
        <v>14</v>
      </c>
      <c r="L109" t="s">
        <v>19</v>
      </c>
      <c r="M109" s="3">
        <v>4733000</v>
      </c>
      <c r="N109" s="3">
        <v>63022.636484687086</v>
      </c>
      <c r="O109" s="13">
        <f t="shared" si="2"/>
        <v>2574.980040232363</v>
      </c>
      <c r="P109" s="13">
        <f t="shared" si="3"/>
        <v>1743.8568139471465</v>
      </c>
      <c r="Q109" s="3" t="s">
        <v>14</v>
      </c>
      <c r="R109" s="13" t="s">
        <v>109</v>
      </c>
      <c r="S109" s="13" t="s">
        <v>143</v>
      </c>
      <c r="T109" s="1" t="s">
        <v>176</v>
      </c>
    </row>
    <row r="110" spans="1:20" ht="25.5">
      <c r="A110">
        <v>107</v>
      </c>
      <c r="B110">
        <v>2</v>
      </c>
      <c r="C110" s="1" t="s">
        <v>214</v>
      </c>
      <c r="D110" s="1" t="s">
        <v>231</v>
      </c>
      <c r="E110" t="s">
        <v>421</v>
      </c>
      <c r="F110" t="s">
        <v>10</v>
      </c>
      <c r="G110" s="14">
        <v>72.7</v>
      </c>
      <c r="H110" s="14">
        <f>25.9+17.4</f>
        <v>43.3</v>
      </c>
      <c r="I110" s="14">
        <v>11.3</v>
      </c>
      <c r="J110" t="s">
        <v>13</v>
      </c>
      <c r="K110" t="s">
        <v>14</v>
      </c>
      <c r="L110" t="s">
        <v>629</v>
      </c>
      <c r="M110" s="3">
        <v>4767000</v>
      </c>
      <c r="N110" s="3">
        <v>65570.83906464925</v>
      </c>
      <c r="O110" s="13">
        <f t="shared" si="2"/>
        <v>2679.0945480959854</v>
      </c>
      <c r="P110" s="13">
        <f t="shared" si="3"/>
        <v>1814.3664066942608</v>
      </c>
      <c r="Q110" s="3" t="s">
        <v>14</v>
      </c>
      <c r="R110" s="13" t="s">
        <v>630</v>
      </c>
      <c r="S110" s="13" t="s">
        <v>631</v>
      </c>
      <c r="T110" s="1" t="s">
        <v>632</v>
      </c>
    </row>
    <row r="111" spans="1:20" ht="25.5">
      <c r="A111">
        <v>108</v>
      </c>
      <c r="B111">
        <v>2</v>
      </c>
      <c r="C111" s="1" t="s">
        <v>519</v>
      </c>
      <c r="D111" s="1" t="s">
        <v>235</v>
      </c>
      <c r="E111" t="s">
        <v>8</v>
      </c>
      <c r="F111" t="s">
        <v>10</v>
      </c>
      <c r="G111" s="14">
        <v>51.6</v>
      </c>
      <c r="H111" s="14">
        <f>17.3+12.9</f>
        <v>30.200000000000003</v>
      </c>
      <c r="I111" s="14">
        <v>9.5</v>
      </c>
      <c r="J111" t="s">
        <v>13</v>
      </c>
      <c r="K111" t="s">
        <v>46</v>
      </c>
      <c r="L111" t="s">
        <v>23</v>
      </c>
      <c r="M111" s="3">
        <v>4775000</v>
      </c>
      <c r="N111" s="3">
        <v>92538.75968992247</v>
      </c>
      <c r="O111" s="13">
        <f t="shared" si="2"/>
        <v>3780.9503448385076</v>
      </c>
      <c r="P111" s="13">
        <f t="shared" si="3"/>
        <v>2560.57752643685</v>
      </c>
      <c r="Q111" s="3" t="s">
        <v>24</v>
      </c>
      <c r="R111" s="13" t="s">
        <v>27</v>
      </c>
      <c r="S111" s="13" t="s">
        <v>31</v>
      </c>
      <c r="T111" s="1" t="s">
        <v>633</v>
      </c>
    </row>
    <row r="112" spans="1:20" ht="25.5">
      <c r="A112">
        <v>109</v>
      </c>
      <c r="B112">
        <v>2</v>
      </c>
      <c r="C112" s="1" t="s">
        <v>126</v>
      </c>
      <c r="D112" s="1" t="s">
        <v>310</v>
      </c>
      <c r="E112" t="s">
        <v>6</v>
      </c>
      <c r="F112" t="s">
        <v>10</v>
      </c>
      <c r="G112" s="14">
        <v>51.6</v>
      </c>
      <c r="H112" s="14">
        <f>17.3+13</f>
        <v>30.3</v>
      </c>
      <c r="I112" s="14">
        <v>9.5</v>
      </c>
      <c r="J112" t="s">
        <v>13</v>
      </c>
      <c r="K112" t="s">
        <v>46</v>
      </c>
      <c r="L112" t="s">
        <v>53</v>
      </c>
      <c r="M112" s="3">
        <v>4776000</v>
      </c>
      <c r="N112" s="3">
        <v>92558.13953488372</v>
      </c>
      <c r="O112" s="13">
        <f t="shared" si="2"/>
        <v>3781.7421669002542</v>
      </c>
      <c r="P112" s="13">
        <f t="shared" si="3"/>
        <v>2561.1137730392456</v>
      </c>
      <c r="Q112" s="3" t="s">
        <v>24</v>
      </c>
      <c r="R112" s="13" t="s">
        <v>79</v>
      </c>
      <c r="S112" s="13" t="s">
        <v>80</v>
      </c>
      <c r="T112" s="1" t="s">
        <v>634</v>
      </c>
    </row>
    <row r="113" spans="1:20" ht="25.5">
      <c r="A113">
        <v>110</v>
      </c>
      <c r="B113">
        <v>2</v>
      </c>
      <c r="C113" s="1" t="s">
        <v>156</v>
      </c>
      <c r="D113" s="1" t="s">
        <v>235</v>
      </c>
      <c r="E113" t="s">
        <v>6</v>
      </c>
      <c r="F113" t="s">
        <v>10</v>
      </c>
      <c r="G113" s="14">
        <v>51.4</v>
      </c>
      <c r="H113" s="14">
        <f>17.3+12.9</f>
        <v>30.200000000000003</v>
      </c>
      <c r="I113" s="14">
        <v>9.5</v>
      </c>
      <c r="J113" t="s">
        <v>13</v>
      </c>
      <c r="K113" t="s">
        <v>46</v>
      </c>
      <c r="L113" t="s">
        <v>23</v>
      </c>
      <c r="M113" s="3">
        <v>4776000</v>
      </c>
      <c r="N113" s="3">
        <v>92918.2879377432</v>
      </c>
      <c r="O113" s="13">
        <f t="shared" si="2"/>
        <v>3796.457116966014</v>
      </c>
      <c r="P113" s="13">
        <f t="shared" si="3"/>
        <v>2571.0791962806434</v>
      </c>
      <c r="Q113" s="3" t="s">
        <v>520</v>
      </c>
      <c r="R113" s="13" t="s">
        <v>109</v>
      </c>
      <c r="S113" s="13" t="s">
        <v>521</v>
      </c>
      <c r="T113" s="1"/>
    </row>
    <row r="114" spans="1:20" ht="25.5">
      <c r="A114">
        <v>111</v>
      </c>
      <c r="B114">
        <v>2</v>
      </c>
      <c r="C114" s="1" t="s">
        <v>156</v>
      </c>
      <c r="D114" s="1" t="s">
        <v>235</v>
      </c>
      <c r="E114" t="s">
        <v>8</v>
      </c>
      <c r="F114" t="s">
        <v>10</v>
      </c>
      <c r="G114" s="14">
        <v>51.6</v>
      </c>
      <c r="H114" s="14">
        <f>17.3+12.9</f>
        <v>30.200000000000003</v>
      </c>
      <c r="I114" s="14">
        <v>9.5</v>
      </c>
      <c r="J114" t="s">
        <v>13</v>
      </c>
      <c r="K114" t="s">
        <v>46</v>
      </c>
      <c r="L114" t="s">
        <v>23</v>
      </c>
      <c r="M114" s="3">
        <v>4794000</v>
      </c>
      <c r="N114" s="3">
        <v>92906.97674418605</v>
      </c>
      <c r="O114" s="13">
        <f t="shared" si="2"/>
        <v>3795.994964011687</v>
      </c>
      <c r="P114" s="13">
        <f t="shared" si="3"/>
        <v>2570.766211882358</v>
      </c>
      <c r="Q114" s="3" t="s">
        <v>520</v>
      </c>
      <c r="R114" s="13" t="s">
        <v>109</v>
      </c>
      <c r="S114" s="13" t="s">
        <v>521</v>
      </c>
      <c r="T114" s="1"/>
    </row>
    <row r="115" spans="1:20" ht="38.25">
      <c r="A115">
        <v>112</v>
      </c>
      <c r="B115">
        <v>2</v>
      </c>
      <c r="C115" s="1" t="s">
        <v>387</v>
      </c>
      <c r="D115" s="1" t="s">
        <v>235</v>
      </c>
      <c r="E115" t="s">
        <v>635</v>
      </c>
      <c r="F115" t="s">
        <v>10</v>
      </c>
      <c r="G115" s="14">
        <v>69.2</v>
      </c>
      <c r="H115" s="14">
        <f>17.5+17</f>
        <v>34.5</v>
      </c>
      <c r="I115" s="14">
        <v>13.7</v>
      </c>
      <c r="J115" t="s">
        <v>13</v>
      </c>
      <c r="K115" t="s">
        <v>14</v>
      </c>
      <c r="L115" t="s">
        <v>17</v>
      </c>
      <c r="M115" s="3">
        <v>4800000</v>
      </c>
      <c r="N115" s="3">
        <v>69364.16184971097</v>
      </c>
      <c r="O115" s="13">
        <f t="shared" si="2"/>
        <v>2834.0822001924807</v>
      </c>
      <c r="P115" s="13">
        <f t="shared" si="3"/>
        <v>1919.328879786578</v>
      </c>
      <c r="Q115" s="3" t="s">
        <v>24</v>
      </c>
      <c r="R115" s="13" t="s">
        <v>195</v>
      </c>
      <c r="S115" s="13" t="s">
        <v>196</v>
      </c>
      <c r="T115" s="1" t="s">
        <v>636</v>
      </c>
    </row>
    <row r="116" spans="1:20" ht="38.25">
      <c r="A116">
        <v>113</v>
      </c>
      <c r="B116">
        <v>2</v>
      </c>
      <c r="C116" s="1" t="s">
        <v>390</v>
      </c>
      <c r="D116" s="1" t="s">
        <v>235</v>
      </c>
      <c r="E116" t="s">
        <v>637</v>
      </c>
      <c r="F116" t="s">
        <v>10</v>
      </c>
      <c r="G116" s="14">
        <v>69.2</v>
      </c>
      <c r="H116" s="14">
        <f>17.5+17</f>
        <v>34.5</v>
      </c>
      <c r="I116" s="14">
        <v>13.7</v>
      </c>
      <c r="J116" t="s">
        <v>13</v>
      </c>
      <c r="K116" t="s">
        <v>14</v>
      </c>
      <c r="L116" t="s">
        <v>17</v>
      </c>
      <c r="M116" s="3">
        <v>4800000</v>
      </c>
      <c r="N116" s="3">
        <v>69364.16184971097</v>
      </c>
      <c r="O116" s="13">
        <f t="shared" si="2"/>
        <v>2834.0822001924807</v>
      </c>
      <c r="P116" s="13">
        <f t="shared" si="3"/>
        <v>1919.328879786578</v>
      </c>
      <c r="Q116" s="3" t="s">
        <v>24</v>
      </c>
      <c r="R116" s="13" t="s">
        <v>195</v>
      </c>
      <c r="S116" s="13" t="s">
        <v>196</v>
      </c>
      <c r="T116" s="1" t="s">
        <v>638</v>
      </c>
    </row>
    <row r="117" spans="1:20" ht="25.5">
      <c r="A117">
        <v>114</v>
      </c>
      <c r="B117">
        <v>2</v>
      </c>
      <c r="C117" s="1" t="s">
        <v>519</v>
      </c>
      <c r="D117" s="1" t="s">
        <v>235</v>
      </c>
      <c r="E117" t="s">
        <v>8</v>
      </c>
      <c r="F117" t="s">
        <v>10</v>
      </c>
      <c r="G117" s="14">
        <v>51.7</v>
      </c>
      <c r="H117" s="14">
        <f>12.8+17.3</f>
        <v>30.1</v>
      </c>
      <c r="I117" s="14">
        <v>9.4</v>
      </c>
      <c r="J117" t="s">
        <v>13</v>
      </c>
      <c r="K117" t="s">
        <v>46</v>
      </c>
      <c r="L117" t="s">
        <v>23</v>
      </c>
      <c r="M117" s="3">
        <v>4804000</v>
      </c>
      <c r="N117" s="3">
        <v>92920.69632495164</v>
      </c>
      <c r="O117" s="13">
        <f t="shared" si="2"/>
        <v>3796.5555188948574</v>
      </c>
      <c r="P117" s="13">
        <f t="shared" si="3"/>
        <v>2571.145837136665</v>
      </c>
      <c r="Q117" s="3"/>
      <c r="R117" s="13" t="s">
        <v>25</v>
      </c>
      <c r="S117" s="13" t="s">
        <v>87</v>
      </c>
      <c r="T117" s="1" t="s">
        <v>87</v>
      </c>
    </row>
    <row r="118" spans="1:20" ht="25.5">
      <c r="A118">
        <v>115</v>
      </c>
      <c r="B118">
        <v>2</v>
      </c>
      <c r="C118" s="1" t="s">
        <v>309</v>
      </c>
      <c r="D118" s="1" t="s">
        <v>310</v>
      </c>
      <c r="E118" t="s">
        <v>311</v>
      </c>
      <c r="F118" t="s">
        <v>10</v>
      </c>
      <c r="G118" s="14">
        <v>63.9</v>
      </c>
      <c r="H118" s="14">
        <f>20+16.5</f>
        <v>36.5</v>
      </c>
      <c r="I118" s="14">
        <v>10.7</v>
      </c>
      <c r="J118" t="s">
        <v>13</v>
      </c>
      <c r="K118" t="s">
        <v>14</v>
      </c>
      <c r="L118" t="s">
        <v>312</v>
      </c>
      <c r="M118" s="3">
        <v>4881000</v>
      </c>
      <c r="N118" s="3">
        <v>76384.97652582159</v>
      </c>
      <c r="O118" s="13">
        <f t="shared" si="2"/>
        <v>3120.9387753144674</v>
      </c>
      <c r="P118" s="13">
        <f t="shared" si="3"/>
        <v>2113.5971014178713</v>
      </c>
      <c r="Q118" s="3" t="s">
        <v>14</v>
      </c>
      <c r="R118" s="13" t="s">
        <v>26</v>
      </c>
      <c r="S118" s="13" t="s">
        <v>32</v>
      </c>
      <c r="T118" s="1" t="s">
        <v>37</v>
      </c>
    </row>
    <row r="119" spans="1:20" ht="25.5">
      <c r="A119">
        <v>116</v>
      </c>
      <c r="B119">
        <v>2</v>
      </c>
      <c r="C119" s="1" t="s">
        <v>313</v>
      </c>
      <c r="D119" s="1" t="s">
        <v>157</v>
      </c>
      <c r="E119" t="s">
        <v>202</v>
      </c>
      <c r="F119" t="s">
        <v>10</v>
      </c>
      <c r="G119" s="14">
        <v>68.4</v>
      </c>
      <c r="H119" s="14">
        <f>18.2+14.5</f>
        <v>32.7</v>
      </c>
      <c r="I119" s="14">
        <v>12.3</v>
      </c>
      <c r="J119" t="s">
        <v>13</v>
      </c>
      <c r="K119" t="s">
        <v>14</v>
      </c>
      <c r="L119" t="s">
        <v>312</v>
      </c>
      <c r="M119" s="3">
        <v>4881000</v>
      </c>
      <c r="N119" s="3">
        <v>71359.64912280701</v>
      </c>
      <c r="O119" s="13">
        <f t="shared" si="2"/>
        <v>2915.613855885884</v>
      </c>
      <c r="P119" s="13">
        <f t="shared" si="3"/>
        <v>1974.5446605351165</v>
      </c>
      <c r="Q119" s="3" t="s">
        <v>24</v>
      </c>
      <c r="R119" s="13" t="s">
        <v>26</v>
      </c>
      <c r="S119" s="13" t="s">
        <v>32</v>
      </c>
      <c r="T119" s="1" t="s">
        <v>86</v>
      </c>
    </row>
    <row r="120" spans="1:20" ht="25.5">
      <c r="A120">
        <v>117</v>
      </c>
      <c r="B120">
        <v>2</v>
      </c>
      <c r="C120" s="1" t="s">
        <v>309</v>
      </c>
      <c r="D120" s="1" t="s">
        <v>310</v>
      </c>
      <c r="E120" t="s">
        <v>639</v>
      </c>
      <c r="F120" t="s">
        <v>10</v>
      </c>
      <c r="G120" s="14">
        <v>63.9</v>
      </c>
      <c r="H120" s="14">
        <f>20+16.5</f>
        <v>36.5</v>
      </c>
      <c r="I120" s="14">
        <v>10.7</v>
      </c>
      <c r="J120" t="s">
        <v>13</v>
      </c>
      <c r="K120" t="s">
        <v>14</v>
      </c>
      <c r="L120" t="s">
        <v>312</v>
      </c>
      <c r="M120" s="3">
        <v>4881000</v>
      </c>
      <c r="N120" s="3">
        <v>76384.97652582159</v>
      </c>
      <c r="O120" s="13">
        <f t="shared" si="2"/>
        <v>3120.9387753144674</v>
      </c>
      <c r="P120" s="13">
        <f t="shared" si="3"/>
        <v>2113.5971014178713</v>
      </c>
      <c r="Q120" s="3" t="s">
        <v>14</v>
      </c>
      <c r="R120" s="13" t="s">
        <v>26</v>
      </c>
      <c r="S120" s="13" t="s">
        <v>32</v>
      </c>
      <c r="T120" s="1" t="s">
        <v>37</v>
      </c>
    </row>
    <row r="121" spans="1:20" ht="38.25">
      <c r="A121">
        <v>118</v>
      </c>
      <c r="B121">
        <v>2</v>
      </c>
      <c r="C121" s="1" t="s">
        <v>249</v>
      </c>
      <c r="D121" s="1" t="s">
        <v>293</v>
      </c>
      <c r="E121" t="s">
        <v>0</v>
      </c>
      <c r="G121" s="14">
        <v>72.2</v>
      </c>
      <c r="H121" s="14">
        <f>22.8+17</f>
        <v>39.8</v>
      </c>
      <c r="I121" s="14">
        <v>11.8</v>
      </c>
      <c r="J121" t="s">
        <v>13</v>
      </c>
      <c r="K121" t="s">
        <v>14</v>
      </c>
      <c r="M121" s="3">
        <v>4900000</v>
      </c>
      <c r="N121" s="3">
        <v>67867.03601108033</v>
      </c>
      <c r="O121" s="13">
        <f t="shared" si="2"/>
        <v>2772.912605151392</v>
      </c>
      <c r="P121" s="13">
        <f t="shared" si="3"/>
        <v>1877.9029217394764</v>
      </c>
      <c r="Q121" s="3"/>
      <c r="R121" s="13" t="s">
        <v>276</v>
      </c>
      <c r="S121" s="13" t="s">
        <v>640</v>
      </c>
      <c r="T121" s="1" t="s">
        <v>641</v>
      </c>
    </row>
    <row r="122" spans="1:20" ht="25.5">
      <c r="A122">
        <v>119</v>
      </c>
      <c r="B122">
        <v>2</v>
      </c>
      <c r="C122" s="1" t="s">
        <v>524</v>
      </c>
      <c r="D122" s="1" t="s">
        <v>525</v>
      </c>
      <c r="E122" t="s">
        <v>0</v>
      </c>
      <c r="F122">
        <v>137</v>
      </c>
      <c r="G122" s="14">
        <v>70.8</v>
      </c>
      <c r="H122" s="14">
        <f>20.9+19.6</f>
        <v>40.5</v>
      </c>
      <c r="I122" s="14">
        <v>10.7</v>
      </c>
      <c r="J122" t="s">
        <v>13</v>
      </c>
      <c r="K122" t="s">
        <v>14</v>
      </c>
      <c r="L122" t="s">
        <v>23</v>
      </c>
      <c r="M122" s="3">
        <v>4900000</v>
      </c>
      <c r="N122" s="3">
        <v>69209.0395480226</v>
      </c>
      <c r="O122" s="13">
        <f t="shared" si="2"/>
        <v>2827.7442103380017</v>
      </c>
      <c r="P122" s="13">
        <f t="shared" si="3"/>
        <v>1915.036595333195</v>
      </c>
      <c r="Q122" s="3"/>
      <c r="R122" s="13" t="s">
        <v>526</v>
      </c>
      <c r="S122" s="13" t="s">
        <v>527</v>
      </c>
      <c r="T122" s="1" t="s">
        <v>528</v>
      </c>
    </row>
    <row r="123" spans="1:20" ht="38.25">
      <c r="A123">
        <v>120</v>
      </c>
      <c r="B123">
        <v>2</v>
      </c>
      <c r="C123" s="1" t="s">
        <v>642</v>
      </c>
      <c r="D123" s="1" t="s">
        <v>643</v>
      </c>
      <c r="E123" t="s">
        <v>0</v>
      </c>
      <c r="G123" s="14">
        <v>72.2</v>
      </c>
      <c r="H123" s="14">
        <f>22.8+17</f>
        <v>39.8</v>
      </c>
      <c r="I123" s="14">
        <v>11.8</v>
      </c>
      <c r="J123" t="s">
        <v>13</v>
      </c>
      <c r="K123" t="s">
        <v>14</v>
      </c>
      <c r="L123" t="s">
        <v>784</v>
      </c>
      <c r="M123" s="3">
        <v>4900000</v>
      </c>
      <c r="N123" s="3">
        <v>67867.03601108033</v>
      </c>
      <c r="O123" s="13">
        <f t="shared" si="2"/>
        <v>2772.912605151392</v>
      </c>
      <c r="P123" s="13">
        <f t="shared" si="3"/>
        <v>1877.9029217394764</v>
      </c>
      <c r="Q123" s="3"/>
      <c r="R123" s="13" t="s">
        <v>276</v>
      </c>
      <c r="S123" s="13" t="s">
        <v>640</v>
      </c>
      <c r="T123" s="1" t="s">
        <v>644</v>
      </c>
    </row>
    <row r="124" spans="1:20" ht="25.5">
      <c r="A124">
        <v>121</v>
      </c>
      <c r="B124">
        <v>2</v>
      </c>
      <c r="C124" s="1" t="s">
        <v>377</v>
      </c>
      <c r="D124" s="1" t="s">
        <v>243</v>
      </c>
      <c r="E124" t="s">
        <v>386</v>
      </c>
      <c r="F124" t="s">
        <v>10</v>
      </c>
      <c r="G124" s="14">
        <v>69.4</v>
      </c>
      <c r="H124" s="14">
        <f>25.9+17.4</f>
        <v>43.3</v>
      </c>
      <c r="I124" s="14">
        <v>11.3</v>
      </c>
      <c r="J124" t="s">
        <v>13</v>
      </c>
      <c r="K124" t="s">
        <v>14</v>
      </c>
      <c r="L124" t="s">
        <v>16</v>
      </c>
      <c r="M124" s="3">
        <v>4913000</v>
      </c>
      <c r="N124" s="3">
        <v>70792.50720461094</v>
      </c>
      <c r="O124" s="13">
        <f t="shared" si="2"/>
        <v>2892.4415609646962</v>
      </c>
      <c r="P124" s="13">
        <f t="shared" si="3"/>
        <v>1958.8516595169574</v>
      </c>
      <c r="Q124" s="3" t="s">
        <v>24</v>
      </c>
      <c r="R124" s="13" t="s">
        <v>26</v>
      </c>
      <c r="S124" s="13" t="s">
        <v>32</v>
      </c>
      <c r="T124" s="1" t="s">
        <v>37</v>
      </c>
    </row>
    <row r="125" spans="1:20" ht="25.5">
      <c r="A125">
        <v>122</v>
      </c>
      <c r="B125">
        <v>2</v>
      </c>
      <c r="C125" s="1" t="s">
        <v>381</v>
      </c>
      <c r="D125" s="1" t="s">
        <v>247</v>
      </c>
      <c r="E125" t="s">
        <v>386</v>
      </c>
      <c r="F125" t="s">
        <v>10</v>
      </c>
      <c r="G125" s="14">
        <v>69.4</v>
      </c>
      <c r="H125" s="14">
        <f>25.9+17.4</f>
        <v>43.3</v>
      </c>
      <c r="I125" s="14">
        <v>11.3</v>
      </c>
      <c r="J125" t="s">
        <v>13</v>
      </c>
      <c r="K125" t="s">
        <v>14</v>
      </c>
      <c r="L125" t="s">
        <v>16</v>
      </c>
      <c r="M125" s="3">
        <v>4913000</v>
      </c>
      <c r="N125" s="3">
        <v>70792.50720461094</v>
      </c>
      <c r="O125" s="13">
        <f t="shared" si="2"/>
        <v>2892.4415609646962</v>
      </c>
      <c r="P125" s="13">
        <f t="shared" si="3"/>
        <v>1958.8516595169574</v>
      </c>
      <c r="Q125" s="3" t="s">
        <v>24</v>
      </c>
      <c r="R125" s="13" t="s">
        <v>26</v>
      </c>
      <c r="S125" s="13" t="s">
        <v>32</v>
      </c>
      <c r="T125" s="1" t="s">
        <v>86</v>
      </c>
    </row>
    <row r="126" spans="1:20" ht="25.5">
      <c r="A126">
        <v>123</v>
      </c>
      <c r="B126">
        <v>2</v>
      </c>
      <c r="C126" s="1" t="s">
        <v>529</v>
      </c>
      <c r="D126" s="1" t="s">
        <v>530</v>
      </c>
      <c r="E126" t="s">
        <v>6</v>
      </c>
      <c r="F126" t="s">
        <v>10</v>
      </c>
      <c r="G126" s="14">
        <v>51.4</v>
      </c>
      <c r="H126" s="14">
        <f>17.3+12.9</f>
        <v>30.200000000000003</v>
      </c>
      <c r="I126" s="14">
        <v>9.5</v>
      </c>
      <c r="J126" t="s">
        <v>13</v>
      </c>
      <c r="K126" t="s">
        <v>14</v>
      </c>
      <c r="L126" t="s">
        <v>23</v>
      </c>
      <c r="M126" s="3">
        <v>4938000</v>
      </c>
      <c r="N126" s="3">
        <v>96070.03891050584</v>
      </c>
      <c r="O126" s="13">
        <f t="shared" si="2"/>
        <v>3925.2314161595846</v>
      </c>
      <c r="P126" s="13">
        <f t="shared" si="3"/>
        <v>2658.2891690188058</v>
      </c>
      <c r="Q126" s="3" t="s">
        <v>24</v>
      </c>
      <c r="R126" s="13" t="s">
        <v>26</v>
      </c>
      <c r="S126" s="13" t="s">
        <v>32</v>
      </c>
      <c r="T126" s="1" t="s">
        <v>86</v>
      </c>
    </row>
    <row r="127" spans="1:20" ht="25.5">
      <c r="A127">
        <v>124</v>
      </c>
      <c r="B127">
        <v>2</v>
      </c>
      <c r="C127" s="1" t="s">
        <v>167</v>
      </c>
      <c r="D127" s="1" t="s">
        <v>94</v>
      </c>
      <c r="E127" t="s">
        <v>177</v>
      </c>
      <c r="F127" t="s">
        <v>10</v>
      </c>
      <c r="G127" s="14">
        <v>78.6</v>
      </c>
      <c r="H127" s="14">
        <f>18.6+16.4</f>
        <v>35</v>
      </c>
      <c r="I127" s="14">
        <v>15.6</v>
      </c>
      <c r="J127" t="s">
        <v>13</v>
      </c>
      <c r="K127" t="s">
        <v>14</v>
      </c>
      <c r="L127" t="s">
        <v>21</v>
      </c>
      <c r="M127" s="3">
        <v>4951000</v>
      </c>
      <c r="N127" s="3">
        <v>62989.821882951655</v>
      </c>
      <c r="O127" s="13">
        <f t="shared" si="2"/>
        <v>2573.6393006313237</v>
      </c>
      <c r="P127" s="13">
        <f t="shared" si="3"/>
        <v>1742.9488232627643</v>
      </c>
      <c r="Q127" s="3" t="s">
        <v>24</v>
      </c>
      <c r="R127" s="13" t="s">
        <v>173</v>
      </c>
      <c r="S127" s="13" t="s">
        <v>169</v>
      </c>
      <c r="T127" s="1" t="s">
        <v>645</v>
      </c>
    </row>
    <row r="128" spans="1:20" ht="25.5">
      <c r="A128">
        <v>125</v>
      </c>
      <c r="B128">
        <v>2</v>
      </c>
      <c r="C128" s="1" t="s">
        <v>167</v>
      </c>
      <c r="D128" s="1" t="s">
        <v>94</v>
      </c>
      <c r="E128" t="s">
        <v>177</v>
      </c>
      <c r="F128" t="s">
        <v>10</v>
      </c>
      <c r="G128" s="14">
        <v>78.6</v>
      </c>
      <c r="H128" s="14">
        <f>18.6+16.4</f>
        <v>35</v>
      </c>
      <c r="I128" s="14">
        <v>15.6</v>
      </c>
      <c r="J128" t="s">
        <v>13</v>
      </c>
      <c r="K128" t="s">
        <v>14</v>
      </c>
      <c r="L128" t="s">
        <v>21</v>
      </c>
      <c r="M128" s="3">
        <v>4951800</v>
      </c>
      <c r="N128" s="3">
        <v>63000</v>
      </c>
      <c r="O128" s="13">
        <f t="shared" si="2"/>
        <v>2574.055158324821</v>
      </c>
      <c r="P128" s="13">
        <f t="shared" si="3"/>
        <v>1743.2304550661597</v>
      </c>
      <c r="Q128" s="3" t="s">
        <v>24</v>
      </c>
      <c r="R128" s="13" t="s">
        <v>168</v>
      </c>
      <c r="S128" s="13" t="s">
        <v>178</v>
      </c>
      <c r="T128" s="1" t="s">
        <v>179</v>
      </c>
    </row>
    <row r="129" spans="1:20" ht="25.5">
      <c r="A129">
        <v>126</v>
      </c>
      <c r="B129">
        <v>2</v>
      </c>
      <c r="C129" s="1" t="s">
        <v>529</v>
      </c>
      <c r="D129" s="1" t="s">
        <v>530</v>
      </c>
      <c r="E129" t="s">
        <v>8</v>
      </c>
      <c r="F129" t="s">
        <v>10</v>
      </c>
      <c r="G129" s="14">
        <v>51.6</v>
      </c>
      <c r="H129" s="14">
        <f>17.3+12.9</f>
        <v>30.200000000000003</v>
      </c>
      <c r="I129" s="14">
        <v>9.5</v>
      </c>
      <c r="J129" t="s">
        <v>13</v>
      </c>
      <c r="K129" t="s">
        <v>14</v>
      </c>
      <c r="L129" t="s">
        <v>23</v>
      </c>
      <c r="M129" s="3">
        <v>4957000</v>
      </c>
      <c r="N129" s="3">
        <v>96065.89147286821</v>
      </c>
      <c r="O129" s="13">
        <f t="shared" si="2"/>
        <v>3925.061960076331</v>
      </c>
      <c r="P129" s="13">
        <f t="shared" si="3"/>
        <v>2658.1744080727676</v>
      </c>
      <c r="Q129" s="3" t="s">
        <v>24</v>
      </c>
      <c r="R129" s="13" t="s">
        <v>26</v>
      </c>
      <c r="S129" s="13" t="s">
        <v>32</v>
      </c>
      <c r="T129" s="1" t="s">
        <v>86</v>
      </c>
    </row>
    <row r="130" spans="1:20" ht="38.25">
      <c r="A130">
        <v>127</v>
      </c>
      <c r="B130">
        <v>2</v>
      </c>
      <c r="C130" s="1" t="s">
        <v>174</v>
      </c>
      <c r="D130" s="1" t="s">
        <v>369</v>
      </c>
      <c r="E130" t="s">
        <v>646</v>
      </c>
      <c r="F130" t="s">
        <v>10</v>
      </c>
      <c r="G130" s="14">
        <v>78.7</v>
      </c>
      <c r="H130" s="14">
        <f>16.4+18.3</f>
        <v>34.7</v>
      </c>
      <c r="I130" s="14">
        <v>15.2</v>
      </c>
      <c r="J130" t="s">
        <v>13</v>
      </c>
      <c r="K130" t="s">
        <v>14</v>
      </c>
      <c r="L130" t="s">
        <v>19</v>
      </c>
      <c r="M130" s="3">
        <v>4958000</v>
      </c>
      <c r="N130" s="3">
        <v>62998.7293519695</v>
      </c>
      <c r="O130" s="13">
        <f t="shared" si="2"/>
        <v>2574.0032421642286</v>
      </c>
      <c r="P130" s="13">
        <f t="shared" si="3"/>
        <v>1743.1952958225972</v>
      </c>
      <c r="Q130" s="3" t="s">
        <v>14</v>
      </c>
      <c r="R130" s="13" t="s">
        <v>109</v>
      </c>
      <c r="S130" s="13" t="s">
        <v>143</v>
      </c>
      <c r="T130" s="1" t="s">
        <v>647</v>
      </c>
    </row>
    <row r="131" spans="1:20" ht="25.5">
      <c r="A131">
        <v>128</v>
      </c>
      <c r="B131">
        <v>2</v>
      </c>
      <c r="C131" s="1" t="s">
        <v>201</v>
      </c>
      <c r="D131" s="1" t="s">
        <v>235</v>
      </c>
      <c r="E131" t="s">
        <v>6</v>
      </c>
      <c r="F131" t="s">
        <v>10</v>
      </c>
      <c r="G131" s="14">
        <v>51.6</v>
      </c>
      <c r="H131" s="14">
        <f>12.9+17.3</f>
        <v>30.200000000000003</v>
      </c>
      <c r="I131" s="14">
        <v>9.2</v>
      </c>
      <c r="J131" t="s">
        <v>13</v>
      </c>
      <c r="K131" t="s">
        <v>46</v>
      </c>
      <c r="L131" t="s">
        <v>23</v>
      </c>
      <c r="M131" s="3">
        <v>4958000</v>
      </c>
      <c r="N131" s="3">
        <v>96085.27131782945</v>
      </c>
      <c r="O131" s="13">
        <f t="shared" si="2"/>
        <v>3925.8537821380773</v>
      </c>
      <c r="P131" s="13">
        <f t="shared" si="3"/>
        <v>2658.710654675163</v>
      </c>
      <c r="Q131" s="13"/>
      <c r="R131" s="13" t="s">
        <v>25</v>
      </c>
      <c r="S131" s="13" t="s">
        <v>87</v>
      </c>
      <c r="T131" s="1" t="s">
        <v>87</v>
      </c>
    </row>
    <row r="132" spans="1:20" ht="38.25">
      <c r="A132">
        <v>129</v>
      </c>
      <c r="B132">
        <v>2</v>
      </c>
      <c r="C132" s="1" t="s">
        <v>175</v>
      </c>
      <c r="D132" s="1" t="s">
        <v>628</v>
      </c>
      <c r="E132" t="s">
        <v>646</v>
      </c>
      <c r="F132" t="s">
        <v>10</v>
      </c>
      <c r="G132" s="14">
        <v>78.7</v>
      </c>
      <c r="H132" s="14">
        <f>16.4+18.3</f>
        <v>34.7</v>
      </c>
      <c r="I132" s="14">
        <v>15.2</v>
      </c>
      <c r="J132" t="s">
        <v>13</v>
      </c>
      <c r="K132" t="s">
        <v>14</v>
      </c>
      <c r="L132" t="s">
        <v>19</v>
      </c>
      <c r="M132" s="3">
        <v>4958000</v>
      </c>
      <c r="N132" s="3">
        <v>62998.7293519695</v>
      </c>
      <c r="O132" s="13">
        <f t="shared" si="2"/>
        <v>2574.0032421642286</v>
      </c>
      <c r="P132" s="13">
        <f t="shared" si="3"/>
        <v>1743.1952958225972</v>
      </c>
      <c r="Q132" s="13" t="s">
        <v>14</v>
      </c>
      <c r="R132" s="13" t="s">
        <v>109</v>
      </c>
      <c r="S132" s="13" t="s">
        <v>143</v>
      </c>
      <c r="T132" s="1" t="s">
        <v>647</v>
      </c>
    </row>
    <row r="133" spans="1:20" ht="25.5">
      <c r="A133">
        <v>130</v>
      </c>
      <c r="B133">
        <v>2</v>
      </c>
      <c r="C133" s="1" t="s">
        <v>126</v>
      </c>
      <c r="D133" s="1" t="s">
        <v>235</v>
      </c>
      <c r="E133" t="s">
        <v>8</v>
      </c>
      <c r="F133" t="s">
        <v>10</v>
      </c>
      <c r="G133" s="14">
        <v>51.7</v>
      </c>
      <c r="H133" s="14">
        <f>12.8+17.3</f>
        <v>30.1</v>
      </c>
      <c r="I133" s="14">
        <v>9.4</v>
      </c>
      <c r="J133" t="s">
        <v>13</v>
      </c>
      <c r="K133" t="s">
        <v>46</v>
      </c>
      <c r="L133" t="s">
        <v>23</v>
      </c>
      <c r="M133" s="3">
        <v>4966819</v>
      </c>
      <c r="N133" s="3">
        <v>96070</v>
      </c>
      <c r="O133" s="13">
        <f aca="true" t="shared" si="4" ref="O133:O196">N133/$U$2</f>
        <v>3925.2298263534217</v>
      </c>
      <c r="P133" s="13">
        <f aca="true" t="shared" si="5" ref="P133:P196">N133/$V$2</f>
        <v>2658.288092352476</v>
      </c>
      <c r="Q133" s="13"/>
      <c r="R133" s="13" t="s">
        <v>25</v>
      </c>
      <c r="S133" s="13" t="s">
        <v>433</v>
      </c>
      <c r="T133" s="1" t="s">
        <v>434</v>
      </c>
    </row>
    <row r="134" spans="1:20" ht="25.5">
      <c r="A134">
        <v>131</v>
      </c>
      <c r="B134">
        <v>2</v>
      </c>
      <c r="C134" s="1" t="s">
        <v>313</v>
      </c>
      <c r="D134" s="1" t="s">
        <v>157</v>
      </c>
      <c r="E134" t="s">
        <v>648</v>
      </c>
      <c r="F134" t="s">
        <v>10</v>
      </c>
      <c r="G134" s="14">
        <v>68.9</v>
      </c>
      <c r="H134" s="14">
        <f>18.2+14.5</f>
        <v>32.7</v>
      </c>
      <c r="I134" s="14">
        <v>12.9</v>
      </c>
      <c r="J134" t="s">
        <v>13</v>
      </c>
      <c r="K134" t="s">
        <v>14</v>
      </c>
      <c r="L134" t="s">
        <v>312</v>
      </c>
      <c r="M134" s="3">
        <v>4980000</v>
      </c>
      <c r="N134" s="3">
        <v>72278.66473149491</v>
      </c>
      <c r="O134" s="13">
        <f t="shared" si="4"/>
        <v>2953.1630125227744</v>
      </c>
      <c r="P134" s="13">
        <f t="shared" si="5"/>
        <v>1999.9741208167977</v>
      </c>
      <c r="Q134" s="13" t="s">
        <v>24</v>
      </c>
      <c r="R134" s="13" t="s">
        <v>26</v>
      </c>
      <c r="S134" s="13" t="s">
        <v>32</v>
      </c>
      <c r="T134" s="1" t="s">
        <v>86</v>
      </c>
    </row>
    <row r="135" spans="1:20" ht="25.5">
      <c r="A135">
        <v>132</v>
      </c>
      <c r="B135">
        <v>2</v>
      </c>
      <c r="C135" s="1" t="s">
        <v>313</v>
      </c>
      <c r="D135" s="1" t="s">
        <v>157</v>
      </c>
      <c r="E135" t="s">
        <v>649</v>
      </c>
      <c r="F135" t="s">
        <v>10</v>
      </c>
      <c r="G135" s="14">
        <v>68.9</v>
      </c>
      <c r="H135" s="14">
        <f>18.2+14.5</f>
        <v>32.7</v>
      </c>
      <c r="I135" s="14">
        <v>12.9</v>
      </c>
      <c r="J135" t="s">
        <v>13</v>
      </c>
      <c r="K135" t="s">
        <v>14</v>
      </c>
      <c r="L135" t="s">
        <v>312</v>
      </c>
      <c r="M135" s="3">
        <v>4980000</v>
      </c>
      <c r="N135" s="3">
        <v>72278.66473149491</v>
      </c>
      <c r="O135" s="13">
        <f t="shared" si="4"/>
        <v>2953.1630125227744</v>
      </c>
      <c r="P135" s="13">
        <f t="shared" si="5"/>
        <v>1999.9741208167977</v>
      </c>
      <c r="Q135" s="13" t="s">
        <v>24</v>
      </c>
      <c r="R135" s="13" t="s">
        <v>26</v>
      </c>
      <c r="S135" s="13" t="s">
        <v>32</v>
      </c>
      <c r="T135" s="1" t="s">
        <v>36</v>
      </c>
    </row>
    <row r="136" spans="1:20" ht="25.5">
      <c r="A136">
        <v>133</v>
      </c>
      <c r="B136">
        <v>2</v>
      </c>
      <c r="C136" s="1" t="s">
        <v>313</v>
      </c>
      <c r="D136" s="1" t="s">
        <v>157</v>
      </c>
      <c r="E136" t="s">
        <v>650</v>
      </c>
      <c r="F136" t="s">
        <v>10</v>
      </c>
      <c r="G136" s="14">
        <v>64.4</v>
      </c>
      <c r="H136" s="14">
        <f>20.1+16.6</f>
        <v>36.7</v>
      </c>
      <c r="I136" s="14">
        <v>10.8</v>
      </c>
      <c r="J136" t="s">
        <v>13</v>
      </c>
      <c r="K136" t="s">
        <v>14</v>
      </c>
      <c r="L136" t="s">
        <v>312</v>
      </c>
      <c r="M136" s="3">
        <v>4999000</v>
      </c>
      <c r="N136" s="3">
        <v>77624.22360248446</v>
      </c>
      <c r="O136" s="13">
        <f t="shared" si="4"/>
        <v>3171.57195515769</v>
      </c>
      <c r="P136" s="13">
        <f t="shared" si="5"/>
        <v>2147.8874703923225</v>
      </c>
      <c r="Q136" s="13" t="s">
        <v>24</v>
      </c>
      <c r="R136" s="13" t="s">
        <v>26</v>
      </c>
      <c r="S136" s="13" t="s">
        <v>32</v>
      </c>
      <c r="T136" s="1" t="s">
        <v>86</v>
      </c>
    </row>
    <row r="137" spans="1:20" ht="25.5">
      <c r="A137">
        <v>134</v>
      </c>
      <c r="B137">
        <v>2</v>
      </c>
      <c r="C137" s="1" t="s">
        <v>313</v>
      </c>
      <c r="D137" s="1" t="s">
        <v>157</v>
      </c>
      <c r="E137" t="s">
        <v>505</v>
      </c>
      <c r="F137" t="s">
        <v>10</v>
      </c>
      <c r="G137" s="14">
        <v>69.2</v>
      </c>
      <c r="H137" s="14">
        <f>18.2+14.6</f>
        <v>32.8</v>
      </c>
      <c r="I137" s="14">
        <v>13</v>
      </c>
      <c r="J137" t="s">
        <v>13</v>
      </c>
      <c r="K137" t="s">
        <v>14</v>
      </c>
      <c r="L137" t="s">
        <v>312</v>
      </c>
      <c r="M137" s="3">
        <v>4999000</v>
      </c>
      <c r="N137" s="3">
        <v>72239.88439306358</v>
      </c>
      <c r="O137" s="13">
        <f t="shared" si="4"/>
        <v>2951.5785247421277</v>
      </c>
      <c r="P137" s="13">
        <f t="shared" si="5"/>
        <v>1998.9010562610633</v>
      </c>
      <c r="Q137" s="13" t="s">
        <v>24</v>
      </c>
      <c r="R137" s="13" t="s">
        <v>26</v>
      </c>
      <c r="S137" s="13" t="s">
        <v>32</v>
      </c>
      <c r="T137" s="1" t="s">
        <v>86</v>
      </c>
    </row>
    <row r="138" spans="1:20" ht="25.5">
      <c r="A138">
        <v>135</v>
      </c>
      <c r="B138">
        <v>2</v>
      </c>
      <c r="C138" s="1" t="s">
        <v>313</v>
      </c>
      <c r="D138" s="1" t="s">
        <v>157</v>
      </c>
      <c r="E138" t="s">
        <v>651</v>
      </c>
      <c r="F138" t="s">
        <v>10</v>
      </c>
      <c r="G138" s="14">
        <v>64.4</v>
      </c>
      <c r="H138" s="14">
        <f>20.1+16.6</f>
        <v>36.7</v>
      </c>
      <c r="I138" s="14">
        <v>10.8</v>
      </c>
      <c r="J138" t="s">
        <v>13</v>
      </c>
      <c r="K138" t="s">
        <v>14</v>
      </c>
      <c r="L138" t="s">
        <v>312</v>
      </c>
      <c r="M138" s="3">
        <v>4999000</v>
      </c>
      <c r="N138" s="3">
        <v>77624.22360248446</v>
      </c>
      <c r="O138" s="13">
        <f t="shared" si="4"/>
        <v>3171.57195515769</v>
      </c>
      <c r="P138" s="13">
        <f t="shared" si="5"/>
        <v>2147.8874703923225</v>
      </c>
      <c r="Q138" s="13" t="s">
        <v>24</v>
      </c>
      <c r="R138" s="13" t="s">
        <v>26</v>
      </c>
      <c r="S138" s="13" t="s">
        <v>32</v>
      </c>
      <c r="T138" s="1" t="s">
        <v>36</v>
      </c>
    </row>
    <row r="139" spans="1:20" ht="25.5">
      <c r="A139">
        <v>136</v>
      </c>
      <c r="B139">
        <v>2</v>
      </c>
      <c r="C139" s="1" t="s">
        <v>529</v>
      </c>
      <c r="D139" s="1" t="s">
        <v>530</v>
      </c>
      <c r="E139" t="s">
        <v>609</v>
      </c>
      <c r="F139" t="s">
        <v>10</v>
      </c>
      <c r="G139" s="14">
        <v>52.1</v>
      </c>
      <c r="H139" s="14">
        <f>17.3+12.9</f>
        <v>30.200000000000003</v>
      </c>
      <c r="I139" s="14">
        <v>9.5</v>
      </c>
      <c r="J139" t="s">
        <v>13</v>
      </c>
      <c r="K139" t="s">
        <v>14</v>
      </c>
      <c r="L139" t="s">
        <v>23</v>
      </c>
      <c r="M139" s="3">
        <v>5006000</v>
      </c>
      <c r="N139" s="3">
        <v>96084.45297504799</v>
      </c>
      <c r="O139" s="13">
        <f t="shared" si="4"/>
        <v>3925.820346273666</v>
      </c>
      <c r="P139" s="13">
        <f t="shared" si="5"/>
        <v>2658.688010864697</v>
      </c>
      <c r="Q139" s="13" t="s">
        <v>24</v>
      </c>
      <c r="R139" s="13" t="s">
        <v>26</v>
      </c>
      <c r="S139" s="13" t="s">
        <v>32</v>
      </c>
      <c r="T139" s="1" t="s">
        <v>86</v>
      </c>
    </row>
    <row r="140" spans="1:20" ht="25.5">
      <c r="A140">
        <v>137</v>
      </c>
      <c r="B140">
        <v>2</v>
      </c>
      <c r="C140" s="1" t="s">
        <v>313</v>
      </c>
      <c r="D140" s="1" t="s">
        <v>157</v>
      </c>
      <c r="E140" t="s">
        <v>329</v>
      </c>
      <c r="F140" t="s">
        <v>10</v>
      </c>
      <c r="G140" s="14">
        <v>64.7</v>
      </c>
      <c r="H140" s="14">
        <f>17.2+20.4</f>
        <v>37.599999999999994</v>
      </c>
      <c r="I140" s="14">
        <v>11.5</v>
      </c>
      <c r="J140" t="s">
        <v>13</v>
      </c>
      <c r="K140" t="s">
        <v>14</v>
      </c>
      <c r="L140" t="s">
        <v>312</v>
      </c>
      <c r="M140" s="3">
        <v>5006000</v>
      </c>
      <c r="N140" s="3">
        <v>77372.4884080371</v>
      </c>
      <c r="O140" s="13">
        <f t="shared" si="4"/>
        <v>3161.2865539545287</v>
      </c>
      <c r="P140" s="13">
        <f t="shared" si="5"/>
        <v>2140.9218758276775</v>
      </c>
      <c r="Q140" s="13" t="s">
        <v>24</v>
      </c>
      <c r="R140" s="13" t="s">
        <v>26</v>
      </c>
      <c r="S140" s="13" t="s">
        <v>32</v>
      </c>
      <c r="T140" s="1" t="s">
        <v>86</v>
      </c>
    </row>
    <row r="141" spans="1:20" ht="25.5">
      <c r="A141">
        <v>138</v>
      </c>
      <c r="B141">
        <v>2</v>
      </c>
      <c r="C141" s="1" t="s">
        <v>313</v>
      </c>
      <c r="D141" s="1" t="s">
        <v>157</v>
      </c>
      <c r="E141" t="s">
        <v>202</v>
      </c>
      <c r="F141" t="s">
        <v>10</v>
      </c>
      <c r="G141" s="14">
        <v>64.3</v>
      </c>
      <c r="H141" s="14">
        <f>20+16.5</f>
        <v>36.5</v>
      </c>
      <c r="I141" s="14">
        <v>10.7</v>
      </c>
      <c r="J141" t="s">
        <v>13</v>
      </c>
      <c r="K141" t="s">
        <v>14</v>
      </c>
      <c r="L141" t="s">
        <v>312</v>
      </c>
      <c r="M141">
        <v>5013000</v>
      </c>
      <c r="N141" s="3">
        <v>77962.67496111976</v>
      </c>
      <c r="O141" s="13">
        <f t="shared" si="4"/>
        <v>3185.400406991614</v>
      </c>
      <c r="P141" s="13">
        <f t="shared" si="5"/>
        <v>2157.2525293753633</v>
      </c>
      <c r="Q141" s="13" t="s">
        <v>24</v>
      </c>
      <c r="R141" s="13" t="s">
        <v>26</v>
      </c>
      <c r="S141" s="13" t="s">
        <v>32</v>
      </c>
      <c r="T141" s="1" t="s">
        <v>86</v>
      </c>
    </row>
    <row r="142" spans="1:20" ht="25.5">
      <c r="A142">
        <v>139</v>
      </c>
      <c r="B142">
        <v>2</v>
      </c>
      <c r="C142" s="1" t="s">
        <v>529</v>
      </c>
      <c r="D142" s="1" t="s">
        <v>530</v>
      </c>
      <c r="E142" t="s">
        <v>42</v>
      </c>
      <c r="F142" t="s">
        <v>10</v>
      </c>
      <c r="G142" s="14">
        <v>51.6</v>
      </c>
      <c r="H142" s="14">
        <f>17.3+12.9</f>
        <v>30.200000000000003</v>
      </c>
      <c r="I142" s="14">
        <v>9.5</v>
      </c>
      <c r="J142" t="s">
        <v>13</v>
      </c>
      <c r="K142" t="s">
        <v>14</v>
      </c>
      <c r="L142" t="s">
        <v>23</v>
      </c>
      <c r="M142">
        <v>5039000</v>
      </c>
      <c r="N142" s="3">
        <v>97655.03875968992</v>
      </c>
      <c r="O142" s="13">
        <f t="shared" si="4"/>
        <v>3989.991369139527</v>
      </c>
      <c r="P142" s="13">
        <f t="shared" si="5"/>
        <v>2702.1466294691704</v>
      </c>
      <c r="Q142" s="1" t="s">
        <v>24</v>
      </c>
      <c r="R142" s="1" t="s">
        <v>26</v>
      </c>
      <c r="S142" s="13" t="s">
        <v>32</v>
      </c>
      <c r="T142" s="1" t="s">
        <v>86</v>
      </c>
    </row>
    <row r="143" spans="1:20" ht="25.5">
      <c r="A143">
        <v>140</v>
      </c>
      <c r="B143">
        <v>2</v>
      </c>
      <c r="C143" s="1" t="s">
        <v>214</v>
      </c>
      <c r="D143" s="1" t="s">
        <v>243</v>
      </c>
      <c r="E143" t="s">
        <v>652</v>
      </c>
      <c r="F143" t="s">
        <v>10</v>
      </c>
      <c r="G143" s="14">
        <v>65.7</v>
      </c>
      <c r="H143" s="14">
        <f>20.6+14.3</f>
        <v>34.900000000000006</v>
      </c>
      <c r="I143" s="14">
        <v>12.9</v>
      </c>
      <c r="J143" t="s">
        <v>13</v>
      </c>
      <c r="K143" t="s">
        <v>14</v>
      </c>
      <c r="L143" t="s">
        <v>16</v>
      </c>
      <c r="M143">
        <v>5058900</v>
      </c>
      <c r="N143" s="3">
        <v>77000</v>
      </c>
      <c r="O143" s="13">
        <f t="shared" si="4"/>
        <v>3146.067415730337</v>
      </c>
      <c r="P143" s="13">
        <f t="shared" si="5"/>
        <v>2130.6150006364173</v>
      </c>
      <c r="Q143" s="1" t="s">
        <v>24</v>
      </c>
      <c r="R143" s="1" t="s">
        <v>30</v>
      </c>
      <c r="S143" s="13" t="s">
        <v>34</v>
      </c>
      <c r="T143" s="1" t="s">
        <v>38</v>
      </c>
    </row>
    <row r="144" spans="1:20" ht="25.5">
      <c r="A144">
        <v>141</v>
      </c>
      <c r="B144">
        <v>2</v>
      </c>
      <c r="C144" s="1" t="s">
        <v>313</v>
      </c>
      <c r="D144" s="1" t="s">
        <v>157</v>
      </c>
      <c r="E144" t="s">
        <v>451</v>
      </c>
      <c r="F144" t="s">
        <v>10</v>
      </c>
      <c r="G144" s="14">
        <v>68.8</v>
      </c>
      <c r="H144" s="14">
        <f>18.2+14.5</f>
        <v>32.7</v>
      </c>
      <c r="I144" s="14">
        <v>13</v>
      </c>
      <c r="J144" t="s">
        <v>13</v>
      </c>
      <c r="K144" t="s">
        <v>14</v>
      </c>
      <c r="L144" t="s">
        <v>312</v>
      </c>
      <c r="M144">
        <v>5060000</v>
      </c>
      <c r="N144" s="3">
        <v>73546.51162790698</v>
      </c>
      <c r="O144" s="13">
        <f t="shared" si="4"/>
        <v>3004.9647243271493</v>
      </c>
      <c r="P144" s="13">
        <f t="shared" si="5"/>
        <v>2035.0558560896013</v>
      </c>
      <c r="Q144" s="1" t="s">
        <v>24</v>
      </c>
      <c r="R144" s="1" t="s">
        <v>26</v>
      </c>
      <c r="S144" s="13" t="s">
        <v>32</v>
      </c>
      <c r="T144" s="1" t="s">
        <v>86</v>
      </c>
    </row>
    <row r="145" spans="1:20" ht="25.5">
      <c r="A145">
        <v>142</v>
      </c>
      <c r="B145">
        <v>2</v>
      </c>
      <c r="C145" s="1" t="s">
        <v>313</v>
      </c>
      <c r="D145" s="1" t="s">
        <v>157</v>
      </c>
      <c r="E145" t="s">
        <v>452</v>
      </c>
      <c r="F145" t="s">
        <v>10</v>
      </c>
      <c r="G145" s="14">
        <v>68.8</v>
      </c>
      <c r="H145" s="14">
        <f>18.2+14.5</f>
        <v>32.7</v>
      </c>
      <c r="I145" s="14">
        <v>13</v>
      </c>
      <c r="J145" t="s">
        <v>13</v>
      </c>
      <c r="K145" t="s">
        <v>14</v>
      </c>
      <c r="L145" t="s">
        <v>312</v>
      </c>
      <c r="M145">
        <v>5060000</v>
      </c>
      <c r="N145" s="3">
        <v>73546.51162790698</v>
      </c>
      <c r="O145" s="13">
        <f t="shared" si="4"/>
        <v>3004.9647243271493</v>
      </c>
      <c r="P145" s="13">
        <f t="shared" si="5"/>
        <v>2035.0558560896013</v>
      </c>
      <c r="Q145" s="1" t="s">
        <v>24</v>
      </c>
      <c r="R145" s="1" t="s">
        <v>26</v>
      </c>
      <c r="S145" s="13" t="s">
        <v>32</v>
      </c>
      <c r="T145" s="1" t="s">
        <v>36</v>
      </c>
    </row>
    <row r="146" spans="1:20" ht="25.5">
      <c r="A146">
        <v>143</v>
      </c>
      <c r="B146">
        <v>2</v>
      </c>
      <c r="C146" s="1" t="s">
        <v>323</v>
      </c>
      <c r="D146" s="1" t="s">
        <v>215</v>
      </c>
      <c r="E146" t="s">
        <v>653</v>
      </c>
      <c r="F146" t="s">
        <v>10</v>
      </c>
      <c r="G146" s="14">
        <v>85</v>
      </c>
      <c r="H146" s="14">
        <f>40</f>
        <v>40</v>
      </c>
      <c r="I146" s="14">
        <v>19</v>
      </c>
      <c r="J146" t="s">
        <v>13</v>
      </c>
      <c r="K146" t="s">
        <v>14</v>
      </c>
      <c r="M146">
        <v>5070000</v>
      </c>
      <c r="N146" s="3">
        <v>59647.05882352941</v>
      </c>
      <c r="O146" s="13">
        <f t="shared" si="4"/>
        <v>2437.0606260890463</v>
      </c>
      <c r="P146" s="13">
        <f t="shared" si="5"/>
        <v>1650.4534840682409</v>
      </c>
      <c r="Q146" s="1"/>
      <c r="R146" s="1" t="s">
        <v>654</v>
      </c>
      <c r="S146" s="13" t="s">
        <v>655</v>
      </c>
      <c r="T146" s="1" t="s">
        <v>656</v>
      </c>
    </row>
    <row r="147" spans="1:20" ht="25.5">
      <c r="A147">
        <v>144</v>
      </c>
      <c r="B147">
        <v>2</v>
      </c>
      <c r="C147" s="1" t="s">
        <v>313</v>
      </c>
      <c r="D147" s="1" t="s">
        <v>157</v>
      </c>
      <c r="E147" t="s">
        <v>333</v>
      </c>
      <c r="F147" t="s">
        <v>10</v>
      </c>
      <c r="G147" s="14">
        <v>69.1</v>
      </c>
      <c r="H147" s="14">
        <f>18.2+14.5</f>
        <v>32.7</v>
      </c>
      <c r="I147" s="14">
        <v>13</v>
      </c>
      <c r="J147" t="s">
        <v>13</v>
      </c>
      <c r="K147" t="s">
        <v>14</v>
      </c>
      <c r="L147" t="s">
        <v>312</v>
      </c>
      <c r="M147">
        <v>5080000</v>
      </c>
      <c r="N147" s="3">
        <v>73516.64254703329</v>
      </c>
      <c r="O147" s="13">
        <f t="shared" si="4"/>
        <v>3003.744332871636</v>
      </c>
      <c r="P147" s="13">
        <f t="shared" si="5"/>
        <v>2034.229368923826</v>
      </c>
      <c r="Q147" s="1" t="s">
        <v>24</v>
      </c>
      <c r="R147" s="1" t="s">
        <v>26</v>
      </c>
      <c r="S147" s="13" t="s">
        <v>32</v>
      </c>
      <c r="T147" s="1" t="s">
        <v>86</v>
      </c>
    </row>
    <row r="148" spans="1:20" ht="25.5">
      <c r="A148">
        <v>145</v>
      </c>
      <c r="B148">
        <v>2</v>
      </c>
      <c r="C148" s="1" t="s">
        <v>313</v>
      </c>
      <c r="D148" s="1" t="s">
        <v>157</v>
      </c>
      <c r="E148" t="s">
        <v>657</v>
      </c>
      <c r="F148" t="s">
        <v>10</v>
      </c>
      <c r="G148" s="14">
        <v>69.2</v>
      </c>
      <c r="H148" s="14">
        <f>18.2+14.6</f>
        <v>32.8</v>
      </c>
      <c r="I148" s="14">
        <v>13</v>
      </c>
      <c r="J148" t="s">
        <v>13</v>
      </c>
      <c r="K148" t="s">
        <v>14</v>
      </c>
      <c r="L148" t="s">
        <v>312</v>
      </c>
      <c r="M148">
        <v>5086000</v>
      </c>
      <c r="N148" s="3">
        <v>73497.10982658959</v>
      </c>
      <c r="O148" s="13">
        <f t="shared" si="4"/>
        <v>3002.946264620616</v>
      </c>
      <c r="P148" s="13">
        <f t="shared" si="5"/>
        <v>2033.6888922071948</v>
      </c>
      <c r="Q148" s="1" t="s">
        <v>24</v>
      </c>
      <c r="R148" s="1" t="s">
        <v>26</v>
      </c>
      <c r="S148" s="13" t="s">
        <v>32</v>
      </c>
      <c r="T148" s="1" t="s">
        <v>86</v>
      </c>
    </row>
    <row r="149" spans="1:20" ht="25.5">
      <c r="A149">
        <v>146</v>
      </c>
      <c r="B149">
        <v>2</v>
      </c>
      <c r="C149" s="1" t="s">
        <v>313</v>
      </c>
      <c r="D149" s="1" t="s">
        <v>157</v>
      </c>
      <c r="E149" t="s">
        <v>658</v>
      </c>
      <c r="F149" t="s">
        <v>10</v>
      </c>
      <c r="G149" s="14">
        <v>69.2</v>
      </c>
      <c r="H149" s="14">
        <f>18.2+14.6</f>
        <v>32.8</v>
      </c>
      <c r="I149" s="14">
        <v>13</v>
      </c>
      <c r="J149" t="s">
        <v>13</v>
      </c>
      <c r="K149" t="s">
        <v>14</v>
      </c>
      <c r="L149" t="s">
        <v>312</v>
      </c>
      <c r="M149">
        <v>5086000</v>
      </c>
      <c r="N149" s="3">
        <v>73497.10982658959</v>
      </c>
      <c r="O149" s="13">
        <f t="shared" si="4"/>
        <v>3002.946264620616</v>
      </c>
      <c r="P149" s="13">
        <f t="shared" si="5"/>
        <v>2033.6888922071948</v>
      </c>
      <c r="Q149" s="1" t="s">
        <v>24</v>
      </c>
      <c r="R149" s="1" t="s">
        <v>26</v>
      </c>
      <c r="S149" s="13" t="s">
        <v>32</v>
      </c>
      <c r="T149" s="1" t="s">
        <v>86</v>
      </c>
    </row>
    <row r="150" spans="1:20" ht="25.5">
      <c r="A150">
        <v>147</v>
      </c>
      <c r="B150">
        <v>2</v>
      </c>
      <c r="C150" s="1" t="s">
        <v>313</v>
      </c>
      <c r="D150" s="1" t="s">
        <v>157</v>
      </c>
      <c r="E150" t="s">
        <v>659</v>
      </c>
      <c r="F150" t="s">
        <v>10</v>
      </c>
      <c r="G150" s="14">
        <v>69.2</v>
      </c>
      <c r="H150" s="14">
        <f>18.2+14.6</f>
        <v>32.8</v>
      </c>
      <c r="I150" s="14">
        <v>13</v>
      </c>
      <c r="J150" t="s">
        <v>13</v>
      </c>
      <c r="K150" t="s">
        <v>14</v>
      </c>
      <c r="L150" t="s">
        <v>312</v>
      </c>
      <c r="M150">
        <v>5086000</v>
      </c>
      <c r="N150" s="3">
        <v>73497.10982658959</v>
      </c>
      <c r="O150" s="13">
        <f t="shared" si="4"/>
        <v>3002.946264620616</v>
      </c>
      <c r="P150" s="13">
        <f t="shared" si="5"/>
        <v>2033.6888922071948</v>
      </c>
      <c r="Q150" s="1" t="s">
        <v>24</v>
      </c>
      <c r="R150" s="1" t="s">
        <v>26</v>
      </c>
      <c r="S150" s="13" t="s">
        <v>32</v>
      </c>
      <c r="T150" s="1" t="s">
        <v>36</v>
      </c>
    </row>
    <row r="151" spans="1:20" ht="25.5">
      <c r="A151">
        <v>148</v>
      </c>
      <c r="B151">
        <v>2</v>
      </c>
      <c r="C151" s="1" t="s">
        <v>313</v>
      </c>
      <c r="D151" s="1" t="s">
        <v>157</v>
      </c>
      <c r="E151" t="s">
        <v>648</v>
      </c>
      <c r="F151" t="s">
        <v>10</v>
      </c>
      <c r="G151" s="14">
        <v>63.9</v>
      </c>
      <c r="H151" s="14">
        <f>20+16.5</f>
        <v>36.5</v>
      </c>
      <c r="I151" s="14">
        <v>10.7</v>
      </c>
      <c r="J151" t="s">
        <v>13</v>
      </c>
      <c r="K151" t="s">
        <v>14</v>
      </c>
      <c r="L151" t="s">
        <v>312</v>
      </c>
      <c r="M151">
        <v>5106000</v>
      </c>
      <c r="N151" s="3">
        <v>79906.10328638498</v>
      </c>
      <c r="O151" s="13">
        <f t="shared" si="4"/>
        <v>3264.805037237384</v>
      </c>
      <c r="P151" s="13">
        <f t="shared" si="5"/>
        <v>2211.0278221347376</v>
      </c>
      <c r="Q151" s="1" t="s">
        <v>24</v>
      </c>
      <c r="R151" s="1" t="s">
        <v>26</v>
      </c>
      <c r="S151" s="13" t="s">
        <v>32</v>
      </c>
      <c r="T151" s="1" t="s">
        <v>86</v>
      </c>
    </row>
    <row r="152" spans="1:20" ht="25.5">
      <c r="A152">
        <v>149</v>
      </c>
      <c r="B152">
        <v>2</v>
      </c>
      <c r="C152" s="1" t="s">
        <v>313</v>
      </c>
      <c r="D152" s="1" t="s">
        <v>157</v>
      </c>
      <c r="E152" t="s">
        <v>649</v>
      </c>
      <c r="F152" t="s">
        <v>10</v>
      </c>
      <c r="G152" s="14">
        <v>63.9</v>
      </c>
      <c r="H152" s="14">
        <f>20+16.5</f>
        <v>36.5</v>
      </c>
      <c r="I152" s="14">
        <v>10.7</v>
      </c>
      <c r="J152" t="s">
        <v>13</v>
      </c>
      <c r="K152" t="s">
        <v>14</v>
      </c>
      <c r="L152" t="s">
        <v>312</v>
      </c>
      <c r="M152">
        <v>5106000</v>
      </c>
      <c r="N152" s="3">
        <v>79906.10328638498</v>
      </c>
      <c r="O152" s="13">
        <f t="shared" si="4"/>
        <v>3264.805037237384</v>
      </c>
      <c r="P152" s="13">
        <f t="shared" si="5"/>
        <v>2211.0278221347376</v>
      </c>
      <c r="Q152" s="1" t="s">
        <v>24</v>
      </c>
      <c r="R152" s="1" t="s">
        <v>26</v>
      </c>
      <c r="S152" s="13" t="s">
        <v>32</v>
      </c>
      <c r="T152" s="1" t="s">
        <v>36</v>
      </c>
    </row>
    <row r="153" spans="1:20" ht="25.5">
      <c r="A153">
        <v>150</v>
      </c>
      <c r="B153">
        <v>2</v>
      </c>
      <c r="C153" s="1" t="s">
        <v>414</v>
      </c>
      <c r="D153" s="1" t="s">
        <v>165</v>
      </c>
      <c r="E153" t="s">
        <v>182</v>
      </c>
      <c r="F153" t="s">
        <v>10</v>
      </c>
      <c r="G153" s="14">
        <v>69.2</v>
      </c>
      <c r="H153" s="14">
        <f>17.1+17.4</f>
        <v>34.5</v>
      </c>
      <c r="I153" s="14">
        <v>13.7</v>
      </c>
      <c r="J153" t="s">
        <v>13</v>
      </c>
      <c r="K153" t="s">
        <v>14</v>
      </c>
      <c r="L153" t="s">
        <v>382</v>
      </c>
      <c r="M153">
        <v>5108413.2</v>
      </c>
      <c r="N153" s="3">
        <v>73821</v>
      </c>
      <c r="O153" s="13">
        <f t="shared" si="4"/>
        <v>3016.179775280899</v>
      </c>
      <c r="P153" s="13">
        <f t="shared" si="5"/>
        <v>2042.6510384672854</v>
      </c>
      <c r="Q153" s="1"/>
      <c r="R153" s="1" t="s">
        <v>25</v>
      </c>
      <c r="S153" s="13" t="s">
        <v>51</v>
      </c>
      <c r="T153" s="1" t="s">
        <v>181</v>
      </c>
    </row>
    <row r="154" spans="1:20" ht="38.25">
      <c r="A154">
        <v>151</v>
      </c>
      <c r="B154">
        <v>2</v>
      </c>
      <c r="C154" s="1" t="s">
        <v>119</v>
      </c>
      <c r="D154" s="1" t="s">
        <v>235</v>
      </c>
      <c r="E154" t="s">
        <v>104</v>
      </c>
      <c r="F154" t="s">
        <v>10</v>
      </c>
      <c r="G154" s="14">
        <v>69.2</v>
      </c>
      <c r="H154" s="14">
        <f>17.1+17.4</f>
        <v>34.5</v>
      </c>
      <c r="I154" s="14">
        <v>13.7</v>
      </c>
      <c r="J154" t="s">
        <v>13</v>
      </c>
      <c r="K154" t="s">
        <v>14</v>
      </c>
      <c r="L154" t="s">
        <v>17</v>
      </c>
      <c r="M154">
        <v>5126000</v>
      </c>
      <c r="N154" s="3">
        <v>74075.14450867052</v>
      </c>
      <c r="O154" s="13">
        <f t="shared" si="4"/>
        <v>3026.5636162888873</v>
      </c>
      <c r="P154" s="13">
        <f t="shared" si="5"/>
        <v>2049.68329953875</v>
      </c>
      <c r="Q154" s="1" t="s">
        <v>24</v>
      </c>
      <c r="R154" s="1" t="s">
        <v>383</v>
      </c>
      <c r="S154" s="13" t="s">
        <v>384</v>
      </c>
      <c r="T154" s="1" t="s">
        <v>385</v>
      </c>
    </row>
    <row r="155" spans="1:20" ht="38.25">
      <c r="A155">
        <v>152</v>
      </c>
      <c r="B155">
        <v>2</v>
      </c>
      <c r="C155" s="1" t="s">
        <v>393</v>
      </c>
      <c r="D155" s="1" t="s">
        <v>235</v>
      </c>
      <c r="E155" t="s">
        <v>458</v>
      </c>
      <c r="F155" t="s">
        <v>10</v>
      </c>
      <c r="G155" s="14">
        <v>69.2</v>
      </c>
      <c r="H155" s="14">
        <f>17+17.4</f>
        <v>34.4</v>
      </c>
      <c r="I155" s="14">
        <v>13.7</v>
      </c>
      <c r="J155" t="s">
        <v>13</v>
      </c>
      <c r="K155" t="s">
        <v>14</v>
      </c>
      <c r="L155" t="s">
        <v>17</v>
      </c>
      <c r="M155">
        <v>5126000</v>
      </c>
      <c r="N155" s="3">
        <v>74075.14450867052</v>
      </c>
      <c r="O155" s="13">
        <f t="shared" si="4"/>
        <v>3026.5636162888873</v>
      </c>
      <c r="P155" s="13">
        <f t="shared" si="5"/>
        <v>2049.68329953875</v>
      </c>
      <c r="Q155" s="1" t="s">
        <v>24</v>
      </c>
      <c r="R155" s="1" t="s">
        <v>383</v>
      </c>
      <c r="S155" s="13" t="s">
        <v>384</v>
      </c>
      <c r="T155" s="1" t="s">
        <v>385</v>
      </c>
    </row>
    <row r="156" spans="1:20" ht="38.25">
      <c r="A156">
        <v>153</v>
      </c>
      <c r="B156">
        <v>2</v>
      </c>
      <c r="C156" s="1" t="s">
        <v>393</v>
      </c>
      <c r="D156" s="1" t="s">
        <v>235</v>
      </c>
      <c r="E156" t="s">
        <v>458</v>
      </c>
      <c r="F156" t="s">
        <v>10</v>
      </c>
      <c r="G156" s="14">
        <v>71</v>
      </c>
      <c r="H156" s="14">
        <f>19.4+15.2</f>
        <v>34.599999999999994</v>
      </c>
      <c r="I156" s="14">
        <v>12.3</v>
      </c>
      <c r="J156" t="s">
        <v>13</v>
      </c>
      <c r="L156" t="s">
        <v>17</v>
      </c>
      <c r="M156">
        <v>5130000</v>
      </c>
      <c r="N156" s="3">
        <v>72253.52112676056</v>
      </c>
      <c r="O156" s="13">
        <f t="shared" si="4"/>
        <v>2952.1356946582455</v>
      </c>
      <c r="P156" s="13">
        <f t="shared" si="5"/>
        <v>1999.2783891100826</v>
      </c>
      <c r="Q156" s="1" t="s">
        <v>24</v>
      </c>
      <c r="R156" s="1" t="s">
        <v>383</v>
      </c>
      <c r="S156" s="13" t="s">
        <v>384</v>
      </c>
      <c r="T156" s="1" t="s">
        <v>385</v>
      </c>
    </row>
    <row r="157" spans="1:20" ht="38.25">
      <c r="A157">
        <v>154</v>
      </c>
      <c r="B157">
        <v>2</v>
      </c>
      <c r="C157" s="1" t="s">
        <v>119</v>
      </c>
      <c r="D157" s="1" t="s">
        <v>235</v>
      </c>
      <c r="E157" t="s">
        <v>112</v>
      </c>
      <c r="F157" t="s">
        <v>10</v>
      </c>
      <c r="G157" s="14">
        <v>71</v>
      </c>
      <c r="H157" s="14">
        <f>19.4+15.2</f>
        <v>34.599999999999994</v>
      </c>
      <c r="I157" s="14">
        <v>12.3</v>
      </c>
      <c r="J157" t="s">
        <v>13</v>
      </c>
      <c r="L157" t="s">
        <v>17</v>
      </c>
      <c r="M157">
        <v>5130000</v>
      </c>
      <c r="N157" s="3">
        <v>72253.52112676056</v>
      </c>
      <c r="O157" s="13">
        <f t="shared" si="4"/>
        <v>2952.1356946582455</v>
      </c>
      <c r="P157" s="13">
        <f t="shared" si="5"/>
        <v>1999.2783891100826</v>
      </c>
      <c r="Q157" s="1" t="s">
        <v>24</v>
      </c>
      <c r="R157" s="1" t="s">
        <v>383</v>
      </c>
      <c r="S157" s="13" t="s">
        <v>384</v>
      </c>
      <c r="T157" s="1" t="s">
        <v>385</v>
      </c>
    </row>
    <row r="158" spans="1:20" ht="25.5">
      <c r="A158">
        <v>155</v>
      </c>
      <c r="B158">
        <v>2</v>
      </c>
      <c r="C158" s="1" t="s">
        <v>435</v>
      </c>
      <c r="D158" s="1" t="s">
        <v>436</v>
      </c>
      <c r="E158" t="s">
        <v>437</v>
      </c>
      <c r="F158" t="s">
        <v>10</v>
      </c>
      <c r="G158" s="14">
        <v>64</v>
      </c>
      <c r="H158" s="14">
        <f>16+13.5</f>
        <v>29.5</v>
      </c>
      <c r="I158" s="14">
        <v>10.6</v>
      </c>
      <c r="J158" t="s">
        <v>13</v>
      </c>
      <c r="K158" t="s">
        <v>14</v>
      </c>
      <c r="L158" t="s">
        <v>17</v>
      </c>
      <c r="M158">
        <v>5130000</v>
      </c>
      <c r="N158" s="3">
        <v>80156.25</v>
      </c>
      <c r="O158" s="13">
        <f t="shared" si="4"/>
        <v>3275.025536261491</v>
      </c>
      <c r="P158" s="13">
        <f t="shared" si="5"/>
        <v>2217.949462918998</v>
      </c>
      <c r="Q158" s="1" t="s">
        <v>24</v>
      </c>
      <c r="R158" s="1" t="s">
        <v>107</v>
      </c>
      <c r="S158" s="13" t="s">
        <v>141</v>
      </c>
      <c r="T158" s="1" t="s">
        <v>438</v>
      </c>
    </row>
    <row r="159" spans="1:20" ht="25.5">
      <c r="A159">
        <v>156</v>
      </c>
      <c r="B159">
        <v>2</v>
      </c>
      <c r="C159" s="1" t="s">
        <v>313</v>
      </c>
      <c r="D159" s="1" t="s">
        <v>157</v>
      </c>
      <c r="E159" t="s">
        <v>202</v>
      </c>
      <c r="F159" t="s">
        <v>10</v>
      </c>
      <c r="G159" s="14">
        <v>67.7</v>
      </c>
      <c r="H159" s="14">
        <f>14.1+18.3</f>
        <v>32.4</v>
      </c>
      <c r="I159" s="14">
        <v>13</v>
      </c>
      <c r="J159" t="s">
        <v>13</v>
      </c>
      <c r="K159" t="s">
        <v>14</v>
      </c>
      <c r="L159" t="s">
        <v>312</v>
      </c>
      <c r="M159">
        <v>5218000</v>
      </c>
      <c r="N159" s="3">
        <v>77075.33234859674</v>
      </c>
      <c r="O159" s="13">
        <f t="shared" si="4"/>
        <v>3149.1453462143713</v>
      </c>
      <c r="P159" s="13">
        <f t="shared" si="5"/>
        <v>2132.6994711812667</v>
      </c>
      <c r="Q159" s="1" t="s">
        <v>24</v>
      </c>
      <c r="R159" s="1" t="s">
        <v>26</v>
      </c>
      <c r="S159" s="13" t="s">
        <v>32</v>
      </c>
      <c r="T159" s="1" t="s">
        <v>86</v>
      </c>
    </row>
    <row r="160" spans="1:20" ht="38.25">
      <c r="A160">
        <v>157</v>
      </c>
      <c r="B160">
        <v>2</v>
      </c>
      <c r="C160" s="1" t="s">
        <v>156</v>
      </c>
      <c r="D160" s="1" t="s">
        <v>235</v>
      </c>
      <c r="E160" t="s">
        <v>44</v>
      </c>
      <c r="F160" t="s">
        <v>10</v>
      </c>
      <c r="G160" s="14">
        <v>62.6</v>
      </c>
      <c r="H160" s="14">
        <f>21.1+15.6</f>
        <v>36.7</v>
      </c>
      <c r="I160" s="14">
        <v>12.3</v>
      </c>
      <c r="J160" t="s">
        <v>13</v>
      </c>
      <c r="L160" t="s">
        <v>23</v>
      </c>
      <c r="M160">
        <v>5226000</v>
      </c>
      <c r="N160" s="3">
        <v>83482.42811501597</v>
      </c>
      <c r="O160" s="13">
        <f t="shared" si="4"/>
        <v>3410.9265828402845</v>
      </c>
      <c r="P160" s="13">
        <f t="shared" si="5"/>
        <v>2309.9858913169405</v>
      </c>
      <c r="Q160" s="1" t="s">
        <v>24</v>
      </c>
      <c r="R160" s="1" t="s">
        <v>383</v>
      </c>
      <c r="S160" s="13" t="s">
        <v>384</v>
      </c>
      <c r="T160" s="1" t="s">
        <v>385</v>
      </c>
    </row>
    <row r="161" spans="1:20" ht="38.25">
      <c r="A161">
        <v>158</v>
      </c>
      <c r="B161">
        <v>2</v>
      </c>
      <c r="C161" s="1" t="s">
        <v>126</v>
      </c>
      <c r="D161" s="1" t="s">
        <v>235</v>
      </c>
      <c r="E161" t="s">
        <v>0</v>
      </c>
      <c r="F161" t="s">
        <v>10</v>
      </c>
      <c r="G161" s="14">
        <v>62.6</v>
      </c>
      <c r="H161" s="14">
        <f>21.1+15.6</f>
        <v>36.7</v>
      </c>
      <c r="I161" s="14">
        <v>12.3</v>
      </c>
      <c r="J161" t="s">
        <v>13</v>
      </c>
      <c r="L161" t="s">
        <v>23</v>
      </c>
      <c r="M161">
        <v>5226000</v>
      </c>
      <c r="N161" s="3">
        <v>83482.42811501597</v>
      </c>
      <c r="O161" s="13">
        <f t="shared" si="4"/>
        <v>3410.9265828402845</v>
      </c>
      <c r="P161" s="13">
        <f t="shared" si="5"/>
        <v>2309.9858913169405</v>
      </c>
      <c r="Q161" s="1" t="s">
        <v>24</v>
      </c>
      <c r="R161" s="1" t="s">
        <v>383</v>
      </c>
      <c r="S161" s="13" t="s">
        <v>384</v>
      </c>
      <c r="T161" s="1" t="s">
        <v>385</v>
      </c>
    </row>
    <row r="162" spans="1:20" ht="25.5">
      <c r="A162">
        <v>159</v>
      </c>
      <c r="B162">
        <v>2</v>
      </c>
      <c r="C162" s="1" t="s">
        <v>660</v>
      </c>
      <c r="D162" s="1" t="s">
        <v>494</v>
      </c>
      <c r="E162" t="s">
        <v>8</v>
      </c>
      <c r="F162" t="s">
        <v>11</v>
      </c>
      <c r="G162" s="14">
        <v>71</v>
      </c>
      <c r="H162" s="14">
        <f>19+17.5</f>
        <v>36.5</v>
      </c>
      <c r="I162" s="14">
        <v>14.5</v>
      </c>
      <c r="J162" t="s">
        <v>13</v>
      </c>
      <c r="K162" t="s">
        <v>14</v>
      </c>
      <c r="L162" t="s">
        <v>23</v>
      </c>
      <c r="M162">
        <v>5250000</v>
      </c>
      <c r="N162" s="3">
        <v>73943.66197183098</v>
      </c>
      <c r="O162" s="13">
        <f t="shared" si="4"/>
        <v>3021.191500381245</v>
      </c>
      <c r="P162" s="13">
        <f t="shared" si="5"/>
        <v>2046.045135054178</v>
      </c>
      <c r="Q162" s="1"/>
      <c r="R162" s="1" t="s">
        <v>25</v>
      </c>
      <c r="S162" s="13" t="s">
        <v>147</v>
      </c>
      <c r="T162" s="1" t="s">
        <v>661</v>
      </c>
    </row>
    <row r="163" spans="1:20" ht="38.25">
      <c r="A163">
        <v>160</v>
      </c>
      <c r="B163">
        <v>2</v>
      </c>
      <c r="C163" s="1" t="s">
        <v>367</v>
      </c>
      <c r="D163" s="1" t="s">
        <v>235</v>
      </c>
      <c r="E163" t="s">
        <v>2</v>
      </c>
      <c r="F163" t="s">
        <v>10</v>
      </c>
      <c r="G163" s="14">
        <v>66.5</v>
      </c>
      <c r="H163" s="14">
        <f>17.1+15.2</f>
        <v>32.3</v>
      </c>
      <c r="I163" s="14">
        <v>12.4</v>
      </c>
      <c r="J163" t="s">
        <v>13</v>
      </c>
      <c r="K163" t="s">
        <v>14</v>
      </c>
      <c r="L163" t="s">
        <v>17</v>
      </c>
      <c r="M163">
        <v>5298000</v>
      </c>
      <c r="N163" s="3">
        <v>79669.17293233082</v>
      </c>
      <c r="O163" s="13">
        <f t="shared" si="4"/>
        <v>3255.124532475212</v>
      </c>
      <c r="P163" s="13">
        <f t="shared" si="5"/>
        <v>2204.471882310661</v>
      </c>
      <c r="Q163" s="1" t="s">
        <v>14</v>
      </c>
      <c r="R163" s="1" t="s">
        <v>26</v>
      </c>
      <c r="S163" s="13" t="s">
        <v>32</v>
      </c>
      <c r="T163" s="1" t="s">
        <v>133</v>
      </c>
    </row>
    <row r="164" spans="1:20" ht="25.5">
      <c r="A164">
        <v>161</v>
      </c>
      <c r="B164">
        <v>2</v>
      </c>
      <c r="C164" s="1" t="s">
        <v>480</v>
      </c>
      <c r="D164" s="1" t="s">
        <v>235</v>
      </c>
      <c r="E164" t="s">
        <v>2</v>
      </c>
      <c r="F164" t="s">
        <v>10</v>
      </c>
      <c r="G164" s="14">
        <v>66.5</v>
      </c>
      <c r="H164" s="14">
        <f>17.1+15.2</f>
        <v>32.3</v>
      </c>
      <c r="I164" s="14">
        <v>12.4</v>
      </c>
      <c r="J164" t="s">
        <v>13</v>
      </c>
      <c r="K164" t="s">
        <v>14</v>
      </c>
      <c r="L164" t="s">
        <v>17</v>
      </c>
      <c r="M164">
        <v>5298000</v>
      </c>
      <c r="N164" s="3">
        <v>79669.17293233082</v>
      </c>
      <c r="O164" s="13">
        <f t="shared" si="4"/>
        <v>3255.124532475212</v>
      </c>
      <c r="P164" s="13">
        <f t="shared" si="5"/>
        <v>2204.471882310661</v>
      </c>
      <c r="Q164" s="1" t="s">
        <v>24</v>
      </c>
      <c r="R164" s="1" t="s">
        <v>26</v>
      </c>
      <c r="S164" s="13" t="s">
        <v>32</v>
      </c>
      <c r="T164" s="1" t="s">
        <v>86</v>
      </c>
    </row>
    <row r="165" spans="1:20" ht="25.5">
      <c r="A165">
        <v>162</v>
      </c>
      <c r="B165">
        <v>2</v>
      </c>
      <c r="C165" s="1" t="s">
        <v>287</v>
      </c>
      <c r="D165" s="1" t="s">
        <v>235</v>
      </c>
      <c r="E165" t="s">
        <v>2</v>
      </c>
      <c r="F165" t="s">
        <v>10</v>
      </c>
      <c r="G165" s="14">
        <v>66.5</v>
      </c>
      <c r="H165" s="14">
        <f>17.1+15.2</f>
        <v>32.3</v>
      </c>
      <c r="I165" s="14">
        <v>12.4</v>
      </c>
      <c r="J165" t="s">
        <v>13</v>
      </c>
      <c r="K165" t="s">
        <v>14</v>
      </c>
      <c r="L165" t="s">
        <v>17</v>
      </c>
      <c r="M165">
        <v>5298000</v>
      </c>
      <c r="N165" s="3">
        <v>79669.17293233082</v>
      </c>
      <c r="O165" s="13">
        <f t="shared" si="4"/>
        <v>3255.124532475212</v>
      </c>
      <c r="P165" s="13">
        <f t="shared" si="5"/>
        <v>2204.471882310661</v>
      </c>
      <c r="Q165" s="1" t="s">
        <v>14</v>
      </c>
      <c r="R165" s="1" t="s">
        <v>26</v>
      </c>
      <c r="S165" s="13" t="s">
        <v>32</v>
      </c>
      <c r="T165" s="1" t="s">
        <v>37</v>
      </c>
    </row>
    <row r="166" spans="1:20" ht="38.25">
      <c r="A166">
        <v>163</v>
      </c>
      <c r="B166">
        <v>2</v>
      </c>
      <c r="C166" s="1" t="s">
        <v>119</v>
      </c>
      <c r="D166" s="1" t="s">
        <v>235</v>
      </c>
      <c r="E166" t="s">
        <v>116</v>
      </c>
      <c r="F166" t="s">
        <v>10</v>
      </c>
      <c r="G166" s="14">
        <v>70.4</v>
      </c>
      <c r="H166" s="14">
        <f>17.1+17.4</f>
        <v>34.5</v>
      </c>
      <c r="I166" s="14">
        <v>13.7</v>
      </c>
      <c r="J166" t="s">
        <v>13</v>
      </c>
      <c r="K166" t="s">
        <v>14</v>
      </c>
      <c r="L166" t="s">
        <v>17</v>
      </c>
      <c r="M166">
        <v>5303000</v>
      </c>
      <c r="N166" s="3">
        <v>75326.70454545454</v>
      </c>
      <c r="O166" s="13">
        <f t="shared" si="4"/>
        <v>3077.6998792831273</v>
      </c>
      <c r="P166" s="13">
        <f t="shared" si="5"/>
        <v>2084.3143721175697</v>
      </c>
      <c r="Q166" s="1" t="s">
        <v>24</v>
      </c>
      <c r="R166" s="1" t="s">
        <v>383</v>
      </c>
      <c r="S166" s="13" t="s">
        <v>384</v>
      </c>
      <c r="T166" s="1" t="s">
        <v>385</v>
      </c>
    </row>
    <row r="167" spans="1:20" ht="38.25">
      <c r="A167">
        <v>164</v>
      </c>
      <c r="B167">
        <v>2</v>
      </c>
      <c r="C167" s="1" t="s">
        <v>393</v>
      </c>
      <c r="D167" s="1" t="s">
        <v>235</v>
      </c>
      <c r="E167" t="s">
        <v>458</v>
      </c>
      <c r="F167" t="s">
        <v>10</v>
      </c>
      <c r="G167" s="14">
        <v>70.4</v>
      </c>
      <c r="H167" s="14">
        <f>17+17.4</f>
        <v>34.4</v>
      </c>
      <c r="I167" s="14">
        <v>13.7</v>
      </c>
      <c r="J167" t="s">
        <v>13</v>
      </c>
      <c r="K167" t="s">
        <v>14</v>
      </c>
      <c r="L167" t="s">
        <v>17</v>
      </c>
      <c r="M167">
        <v>5303000</v>
      </c>
      <c r="N167" s="3">
        <v>75326.70454545454</v>
      </c>
      <c r="O167" s="13">
        <f t="shared" si="4"/>
        <v>3077.6998792831273</v>
      </c>
      <c r="P167" s="13">
        <f t="shared" si="5"/>
        <v>2084.3143721175697</v>
      </c>
      <c r="Q167" s="1" t="s">
        <v>24</v>
      </c>
      <c r="R167" s="1" t="s">
        <v>383</v>
      </c>
      <c r="S167" s="13" t="s">
        <v>384</v>
      </c>
      <c r="T167" s="1" t="s">
        <v>385</v>
      </c>
    </row>
    <row r="168" spans="1:20" ht="25.5">
      <c r="A168">
        <v>165</v>
      </c>
      <c r="B168">
        <v>2</v>
      </c>
      <c r="C168" s="1" t="s">
        <v>313</v>
      </c>
      <c r="D168" s="1" t="s">
        <v>157</v>
      </c>
      <c r="E168" t="s">
        <v>328</v>
      </c>
      <c r="F168" t="s">
        <v>10</v>
      </c>
      <c r="G168" s="14">
        <v>66.9</v>
      </c>
      <c r="H168" s="14">
        <f>14.1+18.3</f>
        <v>32.4</v>
      </c>
      <c r="I168" s="14">
        <v>13</v>
      </c>
      <c r="J168" t="s">
        <v>13</v>
      </c>
      <c r="K168" t="s">
        <v>14</v>
      </c>
      <c r="L168" t="s">
        <v>312</v>
      </c>
      <c r="M168">
        <v>5304000</v>
      </c>
      <c r="N168" s="3">
        <v>79282.51121076233</v>
      </c>
      <c r="O168" s="13">
        <f t="shared" si="4"/>
        <v>3239.3263007461624</v>
      </c>
      <c r="P168" s="13">
        <f t="shared" si="5"/>
        <v>2193.7728269321447</v>
      </c>
      <c r="Q168" s="1" t="s">
        <v>24</v>
      </c>
      <c r="R168" s="1" t="s">
        <v>26</v>
      </c>
      <c r="S168" s="13" t="s">
        <v>32</v>
      </c>
      <c r="T168" s="1" t="s">
        <v>86</v>
      </c>
    </row>
    <row r="169" spans="1:20" ht="25.5">
      <c r="A169">
        <v>166</v>
      </c>
      <c r="B169">
        <v>2</v>
      </c>
      <c r="C169" s="1" t="s">
        <v>313</v>
      </c>
      <c r="D169" s="1" t="s">
        <v>157</v>
      </c>
      <c r="E169" t="s">
        <v>662</v>
      </c>
      <c r="F169" t="s">
        <v>10</v>
      </c>
      <c r="G169" s="14">
        <v>66.9</v>
      </c>
      <c r="H169" s="14">
        <f>14.1+18.3</f>
        <v>32.4</v>
      </c>
      <c r="I169" s="14">
        <v>13</v>
      </c>
      <c r="J169" t="s">
        <v>13</v>
      </c>
      <c r="K169" t="s">
        <v>14</v>
      </c>
      <c r="L169" t="s">
        <v>312</v>
      </c>
      <c r="M169">
        <v>5304000</v>
      </c>
      <c r="N169" s="3">
        <v>79282.51121076233</v>
      </c>
      <c r="O169" s="13">
        <f t="shared" si="4"/>
        <v>3239.3263007461624</v>
      </c>
      <c r="P169" s="13">
        <f t="shared" si="5"/>
        <v>2193.7728269321447</v>
      </c>
      <c r="Q169" s="1" t="s">
        <v>24</v>
      </c>
      <c r="R169" s="1" t="s">
        <v>26</v>
      </c>
      <c r="S169" s="13" t="s">
        <v>32</v>
      </c>
      <c r="T169" s="1" t="s">
        <v>36</v>
      </c>
    </row>
    <row r="170" spans="1:20" ht="25.5">
      <c r="A170">
        <v>167</v>
      </c>
      <c r="B170">
        <v>2</v>
      </c>
      <c r="C170" s="1" t="s">
        <v>313</v>
      </c>
      <c r="D170" s="1" t="s">
        <v>157</v>
      </c>
      <c r="E170" t="s">
        <v>517</v>
      </c>
      <c r="F170" t="s">
        <v>10</v>
      </c>
      <c r="G170" s="14">
        <v>65.8</v>
      </c>
      <c r="H170" s="14">
        <f>18.4+16.6</f>
        <v>35</v>
      </c>
      <c r="I170" s="14">
        <v>18.4</v>
      </c>
      <c r="J170" t="s">
        <v>13</v>
      </c>
      <c r="K170" t="s">
        <v>14</v>
      </c>
      <c r="L170" t="s">
        <v>312</v>
      </c>
      <c r="M170">
        <v>5320000</v>
      </c>
      <c r="N170" s="3">
        <v>80851.06382978724</v>
      </c>
      <c r="O170" s="13">
        <f t="shared" si="4"/>
        <v>3303.41425249386</v>
      </c>
      <c r="P170" s="13">
        <f t="shared" si="5"/>
        <v>2237.175187183859</v>
      </c>
      <c r="Q170" s="1" t="s">
        <v>24</v>
      </c>
      <c r="R170" s="1" t="s">
        <v>26</v>
      </c>
      <c r="S170" s="13" t="s">
        <v>32</v>
      </c>
      <c r="T170" s="1" t="s">
        <v>86</v>
      </c>
    </row>
    <row r="171" spans="1:20" ht="25.5">
      <c r="A171">
        <v>168</v>
      </c>
      <c r="B171">
        <v>2</v>
      </c>
      <c r="C171" s="1" t="s">
        <v>313</v>
      </c>
      <c r="D171" s="1" t="s">
        <v>157</v>
      </c>
      <c r="E171" t="s">
        <v>451</v>
      </c>
      <c r="F171" t="s">
        <v>10</v>
      </c>
      <c r="G171" s="14">
        <v>66.6</v>
      </c>
      <c r="H171" s="14">
        <f>18.4+16.6</f>
        <v>35</v>
      </c>
      <c r="I171" s="14">
        <v>18.4</v>
      </c>
      <c r="J171" t="s">
        <v>13</v>
      </c>
      <c r="K171" t="s">
        <v>14</v>
      </c>
      <c r="L171" t="s">
        <v>312</v>
      </c>
      <c r="M171">
        <v>5321000</v>
      </c>
      <c r="N171" s="3">
        <v>79894.8948948949</v>
      </c>
      <c r="O171" s="13">
        <f t="shared" si="4"/>
        <v>3264.3470845718034</v>
      </c>
      <c r="P171" s="13">
        <f t="shared" si="5"/>
        <v>2210.717682303026</v>
      </c>
      <c r="Q171" s="1" t="s">
        <v>24</v>
      </c>
      <c r="R171" s="1" t="s">
        <v>26</v>
      </c>
      <c r="S171" s="13" t="s">
        <v>32</v>
      </c>
      <c r="T171" s="1" t="s">
        <v>86</v>
      </c>
    </row>
    <row r="172" spans="1:20" ht="25.5">
      <c r="A172">
        <v>169</v>
      </c>
      <c r="B172">
        <v>2</v>
      </c>
      <c r="C172" s="1" t="s">
        <v>313</v>
      </c>
      <c r="D172" s="1" t="s">
        <v>157</v>
      </c>
      <c r="E172" t="s">
        <v>452</v>
      </c>
      <c r="F172" t="s">
        <v>10</v>
      </c>
      <c r="G172" s="14">
        <v>66.6</v>
      </c>
      <c r="H172" s="14">
        <f>18.4+16.6</f>
        <v>35</v>
      </c>
      <c r="I172" s="14">
        <v>18.4</v>
      </c>
      <c r="J172" t="s">
        <v>13</v>
      </c>
      <c r="K172" t="s">
        <v>14</v>
      </c>
      <c r="L172" t="s">
        <v>312</v>
      </c>
      <c r="M172">
        <v>5321000</v>
      </c>
      <c r="N172" s="3">
        <v>79894.8948948949</v>
      </c>
      <c r="O172" s="13">
        <f t="shared" si="4"/>
        <v>3264.3470845718034</v>
      </c>
      <c r="P172" s="13">
        <f t="shared" si="5"/>
        <v>2210.717682303026</v>
      </c>
      <c r="Q172" s="1" t="s">
        <v>24</v>
      </c>
      <c r="R172" s="1" t="s">
        <v>26</v>
      </c>
      <c r="S172" s="13" t="s">
        <v>32</v>
      </c>
      <c r="T172" s="1" t="s">
        <v>36</v>
      </c>
    </row>
    <row r="173" spans="1:20" ht="25.5">
      <c r="A173">
        <v>170</v>
      </c>
      <c r="B173">
        <v>2</v>
      </c>
      <c r="C173" s="1" t="s">
        <v>313</v>
      </c>
      <c r="D173" s="1" t="s">
        <v>157</v>
      </c>
      <c r="E173" t="s">
        <v>453</v>
      </c>
      <c r="F173" t="s">
        <v>10</v>
      </c>
      <c r="G173" s="14">
        <v>66.4</v>
      </c>
      <c r="H173" s="14">
        <f>18.4+16.6</f>
        <v>35</v>
      </c>
      <c r="I173" s="14">
        <v>18.2</v>
      </c>
      <c r="J173" t="s">
        <v>13</v>
      </c>
      <c r="K173" t="s">
        <v>14</v>
      </c>
      <c r="L173" t="s">
        <v>312</v>
      </c>
      <c r="M173">
        <v>5322000</v>
      </c>
      <c r="N173" s="3">
        <v>80150.60240963855</v>
      </c>
      <c r="O173" s="13">
        <f t="shared" si="4"/>
        <v>3274.794786910666</v>
      </c>
      <c r="P173" s="13">
        <f t="shared" si="5"/>
        <v>2217.7931922600164</v>
      </c>
      <c r="Q173" s="1" t="s">
        <v>24</v>
      </c>
      <c r="R173" s="1" t="s">
        <v>26</v>
      </c>
      <c r="S173" s="13" t="s">
        <v>32</v>
      </c>
      <c r="T173" s="1" t="s">
        <v>86</v>
      </c>
    </row>
    <row r="174" spans="1:20" ht="25.5">
      <c r="A174">
        <v>171</v>
      </c>
      <c r="B174">
        <v>2</v>
      </c>
      <c r="C174" s="1" t="s">
        <v>313</v>
      </c>
      <c r="D174" s="1" t="s">
        <v>157</v>
      </c>
      <c r="E174" t="s">
        <v>663</v>
      </c>
      <c r="F174" t="s">
        <v>10</v>
      </c>
      <c r="G174" s="14">
        <v>67.3</v>
      </c>
      <c r="H174" s="14">
        <f>14.2+18.4</f>
        <v>32.599999999999994</v>
      </c>
      <c r="I174" s="14">
        <v>13</v>
      </c>
      <c r="J174" t="s">
        <v>13</v>
      </c>
      <c r="K174" t="s">
        <v>14</v>
      </c>
      <c r="L174" t="s">
        <v>312</v>
      </c>
      <c r="M174">
        <v>5333000</v>
      </c>
      <c r="N174" s="3">
        <v>79242.19910846955</v>
      </c>
      <c r="O174" s="13">
        <f t="shared" si="4"/>
        <v>3237.679228129501</v>
      </c>
      <c r="P174" s="13">
        <f t="shared" si="5"/>
        <v>2192.6573779730256</v>
      </c>
      <c r="Q174" s="1" t="s">
        <v>24</v>
      </c>
      <c r="R174" s="1" t="s">
        <v>26</v>
      </c>
      <c r="S174" s="13" t="s">
        <v>32</v>
      </c>
      <c r="T174" s="1" t="s">
        <v>86</v>
      </c>
    </row>
    <row r="175" spans="1:20" ht="25.5">
      <c r="A175">
        <v>172</v>
      </c>
      <c r="B175">
        <v>2</v>
      </c>
      <c r="C175" s="1" t="s">
        <v>313</v>
      </c>
      <c r="D175" s="1" t="s">
        <v>157</v>
      </c>
      <c r="E175" t="s">
        <v>664</v>
      </c>
      <c r="F175" t="s">
        <v>10</v>
      </c>
      <c r="G175" s="14">
        <v>67.3</v>
      </c>
      <c r="H175" s="14">
        <f>14.2+18.4</f>
        <v>32.599999999999994</v>
      </c>
      <c r="I175" s="14">
        <v>13</v>
      </c>
      <c r="J175" t="s">
        <v>13</v>
      </c>
      <c r="K175" t="s">
        <v>14</v>
      </c>
      <c r="L175" t="s">
        <v>312</v>
      </c>
      <c r="M175">
        <v>5333000</v>
      </c>
      <c r="N175" s="3">
        <v>79242.19910846955</v>
      </c>
      <c r="O175" s="13">
        <f t="shared" si="4"/>
        <v>3237.679228129501</v>
      </c>
      <c r="P175" s="13">
        <f t="shared" si="5"/>
        <v>2192.6573779730256</v>
      </c>
      <c r="Q175" s="1" t="s">
        <v>24</v>
      </c>
      <c r="R175" s="1" t="s">
        <v>26</v>
      </c>
      <c r="S175" s="13" t="s">
        <v>32</v>
      </c>
      <c r="T175" s="1" t="s">
        <v>36</v>
      </c>
    </row>
    <row r="176" spans="1:20" ht="25.5">
      <c r="A176">
        <v>173</v>
      </c>
      <c r="B176">
        <v>2</v>
      </c>
      <c r="C176" s="1" t="s">
        <v>313</v>
      </c>
      <c r="D176" s="1" t="s">
        <v>157</v>
      </c>
      <c r="E176" t="s">
        <v>451</v>
      </c>
      <c r="F176" t="s">
        <v>10</v>
      </c>
      <c r="G176" s="14">
        <v>67</v>
      </c>
      <c r="H176" s="14">
        <f>14.1+18.2</f>
        <v>32.3</v>
      </c>
      <c r="I176" s="14">
        <v>13</v>
      </c>
      <c r="J176" t="s">
        <v>13</v>
      </c>
      <c r="K176" t="s">
        <v>14</v>
      </c>
      <c r="L176" t="s">
        <v>312</v>
      </c>
      <c r="M176">
        <v>5518000</v>
      </c>
      <c r="N176" s="3">
        <v>82358.20895522388</v>
      </c>
      <c r="O176" s="13">
        <f t="shared" si="4"/>
        <v>3364.993215739484</v>
      </c>
      <c r="P176" s="13">
        <f t="shared" si="5"/>
        <v>2278.8783821499806</v>
      </c>
      <c r="Q176" s="1" t="s">
        <v>24</v>
      </c>
      <c r="R176" s="1" t="s">
        <v>26</v>
      </c>
      <c r="S176" s="13" t="s">
        <v>32</v>
      </c>
      <c r="T176" s="1" t="s">
        <v>86</v>
      </c>
    </row>
    <row r="177" spans="1:20" ht="25.5">
      <c r="A177">
        <v>174</v>
      </c>
      <c r="B177">
        <v>2</v>
      </c>
      <c r="C177" s="1" t="s">
        <v>313</v>
      </c>
      <c r="D177" s="1" t="s">
        <v>157</v>
      </c>
      <c r="E177" t="s">
        <v>452</v>
      </c>
      <c r="F177" t="s">
        <v>10</v>
      </c>
      <c r="G177" s="14">
        <v>67</v>
      </c>
      <c r="H177" s="14">
        <f>14.1+18.2</f>
        <v>32.3</v>
      </c>
      <c r="I177" s="14">
        <v>13</v>
      </c>
      <c r="J177" t="s">
        <v>13</v>
      </c>
      <c r="K177" t="s">
        <v>14</v>
      </c>
      <c r="L177" t="s">
        <v>312</v>
      </c>
      <c r="M177">
        <v>5518000</v>
      </c>
      <c r="N177" s="3">
        <v>82358.20895522388</v>
      </c>
      <c r="O177" s="13">
        <f t="shared" si="4"/>
        <v>3364.993215739484</v>
      </c>
      <c r="P177" s="13">
        <f t="shared" si="5"/>
        <v>2278.8783821499806</v>
      </c>
      <c r="Q177" s="1" t="s">
        <v>24</v>
      </c>
      <c r="R177" s="1" t="s">
        <v>26</v>
      </c>
      <c r="S177" s="13" t="s">
        <v>32</v>
      </c>
      <c r="T177" s="1" t="s">
        <v>36</v>
      </c>
    </row>
    <row r="178" spans="1:20" ht="25.5">
      <c r="A178">
        <v>175</v>
      </c>
      <c r="B178">
        <v>2</v>
      </c>
      <c r="C178" s="1" t="s">
        <v>519</v>
      </c>
      <c r="D178" s="1" t="s">
        <v>235</v>
      </c>
      <c r="E178" t="s">
        <v>665</v>
      </c>
      <c r="F178" t="s">
        <v>10</v>
      </c>
      <c r="G178" s="14">
        <v>62.6</v>
      </c>
      <c r="H178" s="14">
        <f>21.1+15.6</f>
        <v>36.7</v>
      </c>
      <c r="I178" s="14">
        <v>12.3</v>
      </c>
      <c r="J178" t="s">
        <v>13</v>
      </c>
      <c r="K178" t="s">
        <v>14</v>
      </c>
      <c r="L178" t="s">
        <v>23</v>
      </c>
      <c r="M178">
        <v>5520000</v>
      </c>
      <c r="N178" s="3">
        <v>88178.91373801917</v>
      </c>
      <c r="O178" s="13">
        <f t="shared" si="4"/>
        <v>3602.815678775042</v>
      </c>
      <c r="P178" s="13">
        <f t="shared" si="5"/>
        <v>2439.939173377251</v>
      </c>
      <c r="Q178" s="1" t="s">
        <v>24</v>
      </c>
      <c r="R178" s="1" t="s">
        <v>27</v>
      </c>
      <c r="S178" s="13" t="s">
        <v>31</v>
      </c>
      <c r="T178" s="1" t="s">
        <v>666</v>
      </c>
    </row>
    <row r="179" spans="1:20" ht="25.5">
      <c r="A179">
        <v>176</v>
      </c>
      <c r="B179">
        <v>2</v>
      </c>
      <c r="C179" s="1" t="s">
        <v>156</v>
      </c>
      <c r="D179" s="1" t="s">
        <v>235</v>
      </c>
      <c r="E179" t="s">
        <v>221</v>
      </c>
      <c r="F179" t="s">
        <v>10</v>
      </c>
      <c r="G179" s="14">
        <v>62.6</v>
      </c>
      <c r="H179" s="14">
        <f>21.1+15.6</f>
        <v>36.7</v>
      </c>
      <c r="I179" s="14">
        <v>12.3</v>
      </c>
      <c r="J179" t="s">
        <v>13</v>
      </c>
      <c r="K179" t="s">
        <v>14</v>
      </c>
      <c r="L179" t="s">
        <v>23</v>
      </c>
      <c r="M179">
        <v>5521000</v>
      </c>
      <c r="N179" s="3">
        <v>88194.88817891374</v>
      </c>
      <c r="O179" s="13">
        <f t="shared" si="4"/>
        <v>3603.4683627748204</v>
      </c>
      <c r="P179" s="13">
        <f t="shared" si="5"/>
        <v>2440.3811913434424</v>
      </c>
      <c r="Q179" s="1" t="s">
        <v>520</v>
      </c>
      <c r="R179" s="1" t="s">
        <v>109</v>
      </c>
      <c r="S179" s="13" t="s">
        <v>521</v>
      </c>
      <c r="T179" s="1"/>
    </row>
    <row r="180" spans="1:20" ht="25.5">
      <c r="A180">
        <v>177</v>
      </c>
      <c r="B180">
        <v>2</v>
      </c>
      <c r="C180" s="1" t="s">
        <v>313</v>
      </c>
      <c r="D180" s="1" t="s">
        <v>157</v>
      </c>
      <c r="E180" t="s">
        <v>639</v>
      </c>
      <c r="F180" t="s">
        <v>10</v>
      </c>
      <c r="G180" s="14">
        <v>67.3</v>
      </c>
      <c r="H180" s="14">
        <f>14.2+18.4</f>
        <v>32.599999999999994</v>
      </c>
      <c r="I180" s="14">
        <v>13</v>
      </c>
      <c r="J180" t="s">
        <v>13</v>
      </c>
      <c r="K180" t="s">
        <v>14</v>
      </c>
      <c r="L180" t="s">
        <v>312</v>
      </c>
      <c r="M180">
        <v>5546000</v>
      </c>
      <c r="N180" s="3">
        <v>82407.132243685</v>
      </c>
      <c r="O180" s="13">
        <f t="shared" si="4"/>
        <v>3366.9921243589374</v>
      </c>
      <c r="P180" s="13">
        <f t="shared" si="5"/>
        <v>2280.232105426289</v>
      </c>
      <c r="Q180" s="1" t="s">
        <v>24</v>
      </c>
      <c r="R180" s="1" t="s">
        <v>26</v>
      </c>
      <c r="S180" s="13" t="s">
        <v>32</v>
      </c>
      <c r="T180" s="1" t="s">
        <v>86</v>
      </c>
    </row>
    <row r="181" spans="1:20" ht="25.5">
      <c r="A181">
        <v>178</v>
      </c>
      <c r="B181">
        <v>2</v>
      </c>
      <c r="C181" s="1" t="s">
        <v>313</v>
      </c>
      <c r="D181" s="1" t="s">
        <v>157</v>
      </c>
      <c r="E181" t="s">
        <v>517</v>
      </c>
      <c r="F181" t="s">
        <v>10</v>
      </c>
      <c r="G181" s="14">
        <v>70.8</v>
      </c>
      <c r="H181" s="14">
        <f>20.9+17.5</f>
        <v>38.4</v>
      </c>
      <c r="I181" s="14">
        <v>16.6</v>
      </c>
      <c r="J181" t="s">
        <v>13</v>
      </c>
      <c r="K181" t="s">
        <v>14</v>
      </c>
      <c r="L181" t="s">
        <v>312</v>
      </c>
      <c r="M181">
        <v>5609000</v>
      </c>
      <c r="N181" s="3">
        <v>79223.16384180791</v>
      </c>
      <c r="O181" s="13">
        <f t="shared" si="4"/>
        <v>3236.9014848542556</v>
      </c>
      <c r="P181" s="13">
        <f t="shared" si="5"/>
        <v>2192.130665964059</v>
      </c>
      <c r="Q181" s="1" t="s">
        <v>24</v>
      </c>
      <c r="R181" s="1" t="s">
        <v>26</v>
      </c>
      <c r="S181" s="13" t="s">
        <v>32</v>
      </c>
      <c r="T181" s="1" t="s">
        <v>86</v>
      </c>
    </row>
    <row r="182" spans="1:20" ht="25.5">
      <c r="A182">
        <v>179</v>
      </c>
      <c r="B182">
        <v>2</v>
      </c>
      <c r="C182" s="1" t="s">
        <v>214</v>
      </c>
      <c r="D182" s="1" t="s">
        <v>243</v>
      </c>
      <c r="E182" t="s">
        <v>583</v>
      </c>
      <c r="F182" t="s">
        <v>10</v>
      </c>
      <c r="G182" s="14">
        <v>72.9</v>
      </c>
      <c r="H182" s="14">
        <f>26+17.4</f>
        <v>43.4</v>
      </c>
      <c r="I182" s="14">
        <v>11.3</v>
      </c>
      <c r="J182" t="s">
        <v>13</v>
      </c>
      <c r="K182" t="s">
        <v>14</v>
      </c>
      <c r="L182" t="s">
        <v>16</v>
      </c>
      <c r="M182">
        <v>5610000</v>
      </c>
      <c r="N182" s="3">
        <v>76954.73251028806</v>
      </c>
      <c r="O182" s="13">
        <f t="shared" si="4"/>
        <v>3144.2178758033933</v>
      </c>
      <c r="P182" s="13">
        <f t="shared" si="5"/>
        <v>2129.362434498477</v>
      </c>
      <c r="Q182" s="1" t="s">
        <v>24</v>
      </c>
      <c r="R182" s="1" t="s">
        <v>79</v>
      </c>
      <c r="S182" s="13" t="s">
        <v>80</v>
      </c>
      <c r="T182" s="1" t="s">
        <v>667</v>
      </c>
    </row>
    <row r="183" spans="1:20" ht="25.5">
      <c r="A183">
        <v>180</v>
      </c>
      <c r="B183">
        <v>2</v>
      </c>
      <c r="C183" s="1" t="s">
        <v>214</v>
      </c>
      <c r="D183" s="1" t="s">
        <v>243</v>
      </c>
      <c r="E183" t="s">
        <v>583</v>
      </c>
      <c r="F183" t="s">
        <v>10</v>
      </c>
      <c r="G183" s="14">
        <v>72.9</v>
      </c>
      <c r="H183" s="14">
        <f>25.9+17.4</f>
        <v>43.3</v>
      </c>
      <c r="I183" s="14">
        <v>11.3</v>
      </c>
      <c r="J183" t="s">
        <v>13</v>
      </c>
      <c r="K183" t="s">
        <v>14</v>
      </c>
      <c r="L183" t="s">
        <v>16</v>
      </c>
      <c r="M183">
        <v>5611000</v>
      </c>
      <c r="N183" s="3">
        <v>76968.44993141289</v>
      </c>
      <c r="O183" s="13">
        <f t="shared" si="4"/>
        <v>3144.7783424479217</v>
      </c>
      <c r="P183" s="13">
        <f t="shared" si="5"/>
        <v>2129.7419999948224</v>
      </c>
      <c r="Q183" s="1"/>
      <c r="R183" s="1" t="s">
        <v>25</v>
      </c>
      <c r="S183" s="13" t="s">
        <v>35</v>
      </c>
      <c r="T183" s="1" t="s">
        <v>668</v>
      </c>
    </row>
    <row r="184" spans="1:20" ht="38.25">
      <c r="A184">
        <v>181</v>
      </c>
      <c r="B184">
        <v>2</v>
      </c>
      <c r="C184" s="1" t="s">
        <v>393</v>
      </c>
      <c r="D184" s="1" t="s">
        <v>235</v>
      </c>
      <c r="E184" t="s">
        <v>458</v>
      </c>
      <c r="F184" t="s">
        <v>10</v>
      </c>
      <c r="G184" s="14">
        <v>85.4</v>
      </c>
      <c r="H184" s="14">
        <f>23+19.7</f>
        <v>42.7</v>
      </c>
      <c r="I184" s="14">
        <v>12.6</v>
      </c>
      <c r="J184" t="s">
        <v>13</v>
      </c>
      <c r="L184" t="s">
        <v>17</v>
      </c>
      <c r="M184">
        <v>5613000</v>
      </c>
      <c r="N184" s="3">
        <v>65725.99531615924</v>
      </c>
      <c r="O184" s="13">
        <f t="shared" si="4"/>
        <v>2685.4339250729004</v>
      </c>
      <c r="P184" s="13">
        <f t="shared" si="5"/>
        <v>1818.659630550231</v>
      </c>
      <c r="Q184" s="1" t="s">
        <v>24</v>
      </c>
      <c r="R184" s="1" t="s">
        <v>383</v>
      </c>
      <c r="S184" s="13" t="s">
        <v>384</v>
      </c>
      <c r="T184" s="1" t="s">
        <v>385</v>
      </c>
    </row>
    <row r="185" spans="1:20" ht="38.25">
      <c r="A185">
        <v>182</v>
      </c>
      <c r="B185">
        <v>2</v>
      </c>
      <c r="C185" s="1" t="s">
        <v>119</v>
      </c>
      <c r="D185" s="1" t="s">
        <v>235</v>
      </c>
      <c r="E185" t="s">
        <v>123</v>
      </c>
      <c r="F185" t="s">
        <v>10</v>
      </c>
      <c r="G185" s="14">
        <v>85.4</v>
      </c>
      <c r="H185" s="14">
        <f>23+19.7</f>
        <v>42.7</v>
      </c>
      <c r="I185" s="14">
        <v>12.6</v>
      </c>
      <c r="J185" t="s">
        <v>13</v>
      </c>
      <c r="L185" t="s">
        <v>17</v>
      </c>
      <c r="M185">
        <v>5613000</v>
      </c>
      <c r="N185" s="3">
        <v>65725.99531615924</v>
      </c>
      <c r="O185" s="13">
        <f t="shared" si="4"/>
        <v>2685.4339250729004</v>
      </c>
      <c r="P185" s="13">
        <f t="shared" si="5"/>
        <v>1818.659630550231</v>
      </c>
      <c r="Q185" s="1" t="s">
        <v>24</v>
      </c>
      <c r="R185" s="1" t="s">
        <v>383</v>
      </c>
      <c r="S185" s="13" t="s">
        <v>384</v>
      </c>
      <c r="T185" s="1" t="s">
        <v>385</v>
      </c>
    </row>
    <row r="186" spans="1:20" ht="25.5">
      <c r="A186">
        <v>183</v>
      </c>
      <c r="B186">
        <v>2</v>
      </c>
      <c r="C186" s="1" t="s">
        <v>214</v>
      </c>
      <c r="D186" s="1" t="s">
        <v>243</v>
      </c>
      <c r="E186" t="s">
        <v>583</v>
      </c>
      <c r="F186" t="s">
        <v>10</v>
      </c>
      <c r="G186" s="14">
        <v>72.9</v>
      </c>
      <c r="H186" s="14">
        <f>25.9+17.4</f>
        <v>43.3</v>
      </c>
      <c r="I186" s="14">
        <v>11.3</v>
      </c>
      <c r="J186" t="s">
        <v>13</v>
      </c>
      <c r="K186" t="s">
        <v>14</v>
      </c>
      <c r="L186" t="s">
        <v>16</v>
      </c>
      <c r="M186">
        <v>5613300</v>
      </c>
      <c r="N186" s="3">
        <v>77000</v>
      </c>
      <c r="O186" s="13">
        <f t="shared" si="4"/>
        <v>3146.067415730337</v>
      </c>
      <c r="P186" s="13">
        <f t="shared" si="5"/>
        <v>2130.6150006364173</v>
      </c>
      <c r="Q186" s="1" t="s">
        <v>24</v>
      </c>
      <c r="R186" s="1" t="s">
        <v>30</v>
      </c>
      <c r="S186" s="13" t="s">
        <v>34</v>
      </c>
      <c r="T186" s="1" t="s">
        <v>38</v>
      </c>
    </row>
    <row r="187" spans="1:20" ht="25.5">
      <c r="A187">
        <v>184</v>
      </c>
      <c r="B187">
        <v>2</v>
      </c>
      <c r="C187" s="1" t="s">
        <v>313</v>
      </c>
      <c r="D187" s="1" t="s">
        <v>157</v>
      </c>
      <c r="E187" t="s">
        <v>669</v>
      </c>
      <c r="F187" t="s">
        <v>10</v>
      </c>
      <c r="G187" s="14">
        <v>72.6</v>
      </c>
      <c r="H187" s="14">
        <f>20.9+17.5</f>
        <v>38.4</v>
      </c>
      <c r="I187" s="14">
        <v>17</v>
      </c>
      <c r="J187" t="s">
        <v>13</v>
      </c>
      <c r="K187" t="s">
        <v>14</v>
      </c>
      <c r="L187" t="s">
        <v>312</v>
      </c>
      <c r="M187">
        <v>5635000</v>
      </c>
      <c r="N187" s="3">
        <v>77617.07988980717</v>
      </c>
      <c r="O187" s="13">
        <f t="shared" si="4"/>
        <v>3171.2800772137757</v>
      </c>
      <c r="P187" s="13">
        <f t="shared" si="5"/>
        <v>2147.6898015430957</v>
      </c>
      <c r="Q187" s="1" t="s">
        <v>24</v>
      </c>
      <c r="R187" s="1" t="s">
        <v>26</v>
      </c>
      <c r="S187" s="13" t="s">
        <v>32</v>
      </c>
      <c r="T187" s="1" t="s">
        <v>86</v>
      </c>
    </row>
    <row r="188" spans="1:20" ht="25.5">
      <c r="A188">
        <v>185</v>
      </c>
      <c r="B188">
        <v>2</v>
      </c>
      <c r="C188" s="1" t="s">
        <v>670</v>
      </c>
      <c r="D188" s="1" t="s">
        <v>494</v>
      </c>
      <c r="E188" t="s">
        <v>44</v>
      </c>
      <c r="F188" t="s">
        <v>10</v>
      </c>
      <c r="G188" s="14">
        <v>81</v>
      </c>
      <c r="H188" s="14">
        <f>19.4+18.2</f>
        <v>37.599999999999994</v>
      </c>
      <c r="I188" s="14">
        <v>15</v>
      </c>
      <c r="J188" t="s">
        <v>13</v>
      </c>
      <c r="K188" t="s">
        <v>14</v>
      </c>
      <c r="L188" t="s">
        <v>53</v>
      </c>
      <c r="M188">
        <v>5650000</v>
      </c>
      <c r="N188" s="3">
        <v>69753.08641975309</v>
      </c>
      <c r="O188" s="13">
        <f t="shared" si="4"/>
        <v>2849.972887426071</v>
      </c>
      <c r="P188" s="13">
        <f t="shared" si="5"/>
        <v>1930.0905489170689</v>
      </c>
      <c r="Q188" s="1" t="s">
        <v>24</v>
      </c>
      <c r="R188" s="1" t="s">
        <v>79</v>
      </c>
      <c r="S188" s="13" t="s">
        <v>80</v>
      </c>
      <c r="T188" s="1" t="s">
        <v>671</v>
      </c>
    </row>
    <row r="189" spans="1:20" ht="25.5">
      <c r="A189">
        <v>186</v>
      </c>
      <c r="B189">
        <v>2</v>
      </c>
      <c r="C189" s="1" t="s">
        <v>126</v>
      </c>
      <c r="D189" s="1" t="s">
        <v>310</v>
      </c>
      <c r="E189" t="s">
        <v>5</v>
      </c>
      <c r="F189" t="s">
        <v>10</v>
      </c>
      <c r="G189" s="14">
        <v>63.2</v>
      </c>
      <c r="H189" s="14">
        <f>21.1+17</f>
        <v>38.1</v>
      </c>
      <c r="I189" s="14">
        <v>11.1</v>
      </c>
      <c r="J189" t="s">
        <v>13</v>
      </c>
      <c r="K189" t="s">
        <v>14</v>
      </c>
      <c r="L189" t="s">
        <v>23</v>
      </c>
      <c r="M189">
        <v>5673000</v>
      </c>
      <c r="N189" s="3">
        <v>89762.6582278481</v>
      </c>
      <c r="O189" s="13">
        <f t="shared" si="4"/>
        <v>3667.52434025937</v>
      </c>
      <c r="P189" s="13">
        <f t="shared" si="5"/>
        <v>2483.7618976266635</v>
      </c>
      <c r="Q189" s="1"/>
      <c r="R189" s="1" t="s">
        <v>162</v>
      </c>
      <c r="S189" s="13" t="s">
        <v>163</v>
      </c>
      <c r="T189" s="1" t="s">
        <v>197</v>
      </c>
    </row>
    <row r="190" spans="1:20" ht="25.5">
      <c r="A190">
        <v>187</v>
      </c>
      <c r="B190">
        <v>2</v>
      </c>
      <c r="C190" s="1" t="s">
        <v>529</v>
      </c>
      <c r="D190" s="1" t="s">
        <v>530</v>
      </c>
      <c r="E190" t="s">
        <v>221</v>
      </c>
      <c r="F190" t="s">
        <v>10</v>
      </c>
      <c r="G190" s="14">
        <v>62.6</v>
      </c>
      <c r="H190" s="14">
        <f>21.1+15.6</f>
        <v>36.7</v>
      </c>
      <c r="I190" s="14">
        <v>12.3</v>
      </c>
      <c r="J190" t="s">
        <v>13</v>
      </c>
      <c r="K190" t="s">
        <v>14</v>
      </c>
      <c r="L190" t="s">
        <v>23</v>
      </c>
      <c r="M190">
        <v>5719000</v>
      </c>
      <c r="N190" s="3">
        <v>91357.82747603834</v>
      </c>
      <c r="O190" s="13">
        <f t="shared" si="4"/>
        <v>3732.699794730882</v>
      </c>
      <c r="P190" s="13">
        <f t="shared" si="5"/>
        <v>2527.900748649365</v>
      </c>
      <c r="Q190" s="1" t="s">
        <v>24</v>
      </c>
      <c r="R190" s="1" t="s">
        <v>26</v>
      </c>
      <c r="S190" s="13" t="s">
        <v>32</v>
      </c>
      <c r="T190" s="1" t="s">
        <v>86</v>
      </c>
    </row>
    <row r="191" spans="1:20" ht="25.5">
      <c r="A191">
        <v>188</v>
      </c>
      <c r="B191">
        <v>2</v>
      </c>
      <c r="C191" s="1" t="s">
        <v>126</v>
      </c>
      <c r="D191" s="1" t="s">
        <v>235</v>
      </c>
      <c r="E191" t="s">
        <v>221</v>
      </c>
      <c r="F191" t="s">
        <v>10</v>
      </c>
      <c r="G191" s="14">
        <v>63.2</v>
      </c>
      <c r="H191" s="14">
        <f>21+16.9</f>
        <v>37.9</v>
      </c>
      <c r="I191" s="14">
        <v>10.8</v>
      </c>
      <c r="J191" t="s">
        <v>13</v>
      </c>
      <c r="K191" t="s">
        <v>14</v>
      </c>
      <c r="L191" t="s">
        <v>23</v>
      </c>
      <c r="M191">
        <v>5872544</v>
      </c>
      <c r="N191" s="3">
        <v>92920</v>
      </c>
      <c r="O191" s="13">
        <f t="shared" si="4"/>
        <v>3796.527068437181</v>
      </c>
      <c r="P191" s="13">
        <f t="shared" si="5"/>
        <v>2571.1265695991674</v>
      </c>
      <c r="Q191" s="1"/>
      <c r="R191" s="1" t="s">
        <v>25</v>
      </c>
      <c r="S191" s="13" t="s">
        <v>149</v>
      </c>
      <c r="T191" s="1" t="s">
        <v>150</v>
      </c>
    </row>
    <row r="192" spans="1:20" ht="25.5">
      <c r="A192">
        <v>189</v>
      </c>
      <c r="B192">
        <v>2</v>
      </c>
      <c r="C192" s="1" t="s">
        <v>529</v>
      </c>
      <c r="D192" s="1" t="s">
        <v>530</v>
      </c>
      <c r="E192" t="s">
        <v>221</v>
      </c>
      <c r="F192" t="s">
        <v>10</v>
      </c>
      <c r="G192" s="14">
        <v>63.2</v>
      </c>
      <c r="H192" s="14">
        <f>21.1+17</f>
        <v>38.1</v>
      </c>
      <c r="I192" s="14">
        <v>11.3</v>
      </c>
      <c r="J192" t="s">
        <v>13</v>
      </c>
      <c r="K192" t="s">
        <v>14</v>
      </c>
      <c r="L192" t="s">
        <v>23</v>
      </c>
      <c r="M192">
        <v>5873000</v>
      </c>
      <c r="N192" s="3">
        <v>92927.21518987342</v>
      </c>
      <c r="O192" s="13">
        <f t="shared" si="4"/>
        <v>3796.821866797688</v>
      </c>
      <c r="P192" s="13">
        <f t="shared" si="5"/>
        <v>2571.326216245619</v>
      </c>
      <c r="Q192" s="1" t="s">
        <v>24</v>
      </c>
      <c r="R192" s="1" t="s">
        <v>26</v>
      </c>
      <c r="S192" s="13" t="s">
        <v>32</v>
      </c>
      <c r="T192" s="1" t="s">
        <v>86</v>
      </c>
    </row>
    <row r="193" spans="1:20" ht="38.25">
      <c r="A193">
        <v>190</v>
      </c>
      <c r="B193">
        <v>2</v>
      </c>
      <c r="C193" s="1" t="s">
        <v>660</v>
      </c>
      <c r="D193" s="1" t="s">
        <v>494</v>
      </c>
      <c r="E193" t="s">
        <v>9</v>
      </c>
      <c r="F193" t="s">
        <v>11</v>
      </c>
      <c r="G193" s="14">
        <v>77</v>
      </c>
      <c r="H193" s="14">
        <f>23+12.5</f>
        <v>35.5</v>
      </c>
      <c r="I193" s="14">
        <v>16.1</v>
      </c>
      <c r="J193" t="s">
        <v>13</v>
      </c>
      <c r="K193" t="s">
        <v>14</v>
      </c>
      <c r="L193" t="s">
        <v>23</v>
      </c>
      <c r="M193">
        <v>5900000</v>
      </c>
      <c r="N193" s="3">
        <v>76623.37662337662</v>
      </c>
      <c r="O193" s="13">
        <f t="shared" si="4"/>
        <v>3130.679330883621</v>
      </c>
      <c r="P193" s="13">
        <f t="shared" si="5"/>
        <v>2120.1937095218186</v>
      </c>
      <c r="Q193" s="1"/>
      <c r="R193" s="1" t="s">
        <v>25</v>
      </c>
      <c r="S193" s="13" t="s">
        <v>147</v>
      </c>
      <c r="T193" s="1" t="s">
        <v>672</v>
      </c>
    </row>
    <row r="194" spans="1:20" ht="25.5">
      <c r="A194">
        <v>191</v>
      </c>
      <c r="B194">
        <v>2</v>
      </c>
      <c r="C194" s="1" t="s">
        <v>156</v>
      </c>
      <c r="D194" s="1" t="s">
        <v>235</v>
      </c>
      <c r="E194" t="s">
        <v>2</v>
      </c>
      <c r="F194" t="s">
        <v>10</v>
      </c>
      <c r="G194" s="14">
        <v>64.2</v>
      </c>
      <c r="H194" s="14">
        <f>21.1+15.6</f>
        <v>36.7</v>
      </c>
      <c r="I194" s="14">
        <v>12.3</v>
      </c>
      <c r="J194" t="s">
        <v>13</v>
      </c>
      <c r="K194" t="s">
        <v>14</v>
      </c>
      <c r="L194" t="s">
        <v>23</v>
      </c>
      <c r="M194">
        <v>5965000</v>
      </c>
      <c r="N194" s="3">
        <v>92912.77258566978</v>
      </c>
      <c r="O194" s="13">
        <f t="shared" si="4"/>
        <v>3796.2317706095923</v>
      </c>
      <c r="P194" s="13">
        <f t="shared" si="5"/>
        <v>2570.9265846980275</v>
      </c>
      <c r="Q194" s="1" t="s">
        <v>520</v>
      </c>
      <c r="R194" s="1" t="s">
        <v>109</v>
      </c>
      <c r="S194" s="13" t="s">
        <v>521</v>
      </c>
      <c r="T194" s="1"/>
    </row>
    <row r="195" spans="1:20" ht="25.5">
      <c r="A195">
        <v>192</v>
      </c>
      <c r="B195">
        <v>2</v>
      </c>
      <c r="C195" s="1" t="s">
        <v>519</v>
      </c>
      <c r="D195" s="1" t="s">
        <v>235</v>
      </c>
      <c r="E195" t="s">
        <v>5</v>
      </c>
      <c r="F195" t="s">
        <v>10</v>
      </c>
      <c r="G195" s="14">
        <v>69.3</v>
      </c>
      <c r="H195" s="14">
        <f>22.7+16.7</f>
        <v>39.4</v>
      </c>
      <c r="I195" s="14">
        <v>16.3</v>
      </c>
      <c r="J195" t="s">
        <v>13</v>
      </c>
      <c r="K195" t="s">
        <v>14</v>
      </c>
      <c r="L195" t="s">
        <v>23</v>
      </c>
      <c r="M195">
        <v>6000000</v>
      </c>
      <c r="N195" s="3">
        <v>86580.08658008659</v>
      </c>
      <c r="O195" s="13">
        <f t="shared" si="4"/>
        <v>3537.490769360024</v>
      </c>
      <c r="P195" s="13">
        <f t="shared" si="5"/>
        <v>2395.699106804315</v>
      </c>
      <c r="Q195" s="1" t="s">
        <v>24</v>
      </c>
      <c r="R195" s="1" t="s">
        <v>27</v>
      </c>
      <c r="S195" s="13" t="s">
        <v>31</v>
      </c>
      <c r="T195" s="1" t="s">
        <v>523</v>
      </c>
    </row>
    <row r="196" spans="1:20" ht="25.5">
      <c r="A196">
        <v>193</v>
      </c>
      <c r="B196">
        <v>2</v>
      </c>
      <c r="C196" s="1" t="s">
        <v>673</v>
      </c>
      <c r="D196" s="1" t="s">
        <v>165</v>
      </c>
      <c r="E196" t="s">
        <v>9</v>
      </c>
      <c r="F196" t="s">
        <v>11</v>
      </c>
      <c r="G196" s="14">
        <v>81.7</v>
      </c>
      <c r="H196" s="14">
        <f>19.4+16</f>
        <v>35.4</v>
      </c>
      <c r="I196" s="14">
        <v>14.9</v>
      </c>
      <c r="J196" t="s">
        <v>13</v>
      </c>
      <c r="K196" t="s">
        <v>14</v>
      </c>
      <c r="L196" t="s">
        <v>23</v>
      </c>
      <c r="M196">
        <v>6000000</v>
      </c>
      <c r="N196" s="3">
        <v>73439.41248470012</v>
      </c>
      <c r="O196" s="13">
        <f t="shared" si="4"/>
        <v>3000.588865564867</v>
      </c>
      <c r="P196" s="13">
        <f t="shared" si="5"/>
        <v>2032.0923880237333</v>
      </c>
      <c r="Q196" s="1"/>
      <c r="R196" s="1" t="s">
        <v>674</v>
      </c>
      <c r="S196" s="13" t="s">
        <v>675</v>
      </c>
      <c r="T196" s="1" t="s">
        <v>676</v>
      </c>
    </row>
    <row r="197" spans="1:20" ht="25.5">
      <c r="A197">
        <v>194</v>
      </c>
      <c r="B197">
        <v>2</v>
      </c>
      <c r="C197" s="1" t="s">
        <v>156</v>
      </c>
      <c r="D197" s="1" t="s">
        <v>235</v>
      </c>
      <c r="E197" t="s">
        <v>221</v>
      </c>
      <c r="F197" t="s">
        <v>10</v>
      </c>
      <c r="G197" s="14">
        <v>69.3</v>
      </c>
      <c r="H197" s="14">
        <f>22.7+16.7</f>
        <v>39.4</v>
      </c>
      <c r="I197" s="14">
        <v>16.3</v>
      </c>
      <c r="J197" t="s">
        <v>13</v>
      </c>
      <c r="K197" t="s">
        <v>14</v>
      </c>
      <c r="L197" t="s">
        <v>23</v>
      </c>
      <c r="M197">
        <v>6003000</v>
      </c>
      <c r="N197" s="3">
        <v>86623.37662337662</v>
      </c>
      <c r="O197" s="13">
        <f aca="true" t="shared" si="6" ref="O197:O251">N197/$U$2</f>
        <v>3539.2595147447037</v>
      </c>
      <c r="P197" s="13">
        <f aca="true" t="shared" si="7" ref="P197:P251">N197/$V$2</f>
        <v>2396.896956357717</v>
      </c>
      <c r="Q197" s="1" t="s">
        <v>520</v>
      </c>
      <c r="R197" s="1" t="s">
        <v>109</v>
      </c>
      <c r="S197" s="13" t="s">
        <v>521</v>
      </c>
      <c r="T197" s="1"/>
    </row>
    <row r="198" spans="1:20" ht="25.5">
      <c r="A198">
        <v>195</v>
      </c>
      <c r="B198">
        <v>2</v>
      </c>
      <c r="C198" s="1" t="s">
        <v>156</v>
      </c>
      <c r="D198" s="1" t="s">
        <v>235</v>
      </c>
      <c r="E198" t="s">
        <v>6</v>
      </c>
      <c r="F198" t="s">
        <v>10</v>
      </c>
      <c r="G198" s="14">
        <v>64.7</v>
      </c>
      <c r="H198" s="14">
        <f>21.1+15.6</f>
        <v>36.7</v>
      </c>
      <c r="I198" s="14">
        <v>12.3</v>
      </c>
      <c r="J198" t="s">
        <v>13</v>
      </c>
      <c r="K198" t="s">
        <v>14</v>
      </c>
      <c r="L198" t="s">
        <v>23</v>
      </c>
      <c r="M198">
        <v>6012000</v>
      </c>
      <c r="N198" s="3">
        <v>92921.17465224111</v>
      </c>
      <c r="O198" s="13">
        <f t="shared" si="6"/>
        <v>3796.575062400045</v>
      </c>
      <c r="P198" s="13">
        <f t="shared" si="7"/>
        <v>2571.1590726080694</v>
      </c>
      <c r="Q198" s="1" t="s">
        <v>520</v>
      </c>
      <c r="R198" s="1" t="s">
        <v>109</v>
      </c>
      <c r="S198" s="13" t="s">
        <v>521</v>
      </c>
      <c r="T198" s="1"/>
    </row>
    <row r="199" spans="1:20" ht="25.5">
      <c r="A199">
        <v>196</v>
      </c>
      <c r="B199">
        <v>2</v>
      </c>
      <c r="C199" s="1" t="s">
        <v>677</v>
      </c>
      <c r="D199" s="1" t="s">
        <v>223</v>
      </c>
      <c r="E199" t="s">
        <v>114</v>
      </c>
      <c r="F199" t="s">
        <v>10</v>
      </c>
      <c r="G199" s="14">
        <v>75.8</v>
      </c>
      <c r="H199" s="14">
        <f>20.5+17.5</f>
        <v>38</v>
      </c>
      <c r="I199" s="14">
        <v>14.1</v>
      </c>
      <c r="J199" t="s">
        <v>13</v>
      </c>
      <c r="K199" t="s">
        <v>14</v>
      </c>
      <c r="L199" t="s">
        <v>23</v>
      </c>
      <c r="M199">
        <v>6020000</v>
      </c>
      <c r="N199" s="3">
        <v>79419.52506596307</v>
      </c>
      <c r="O199" s="13">
        <f t="shared" si="6"/>
        <v>3244.9244153611057</v>
      </c>
      <c r="P199" s="13">
        <f t="shared" si="7"/>
        <v>2197.5640447917</v>
      </c>
      <c r="Q199" s="1"/>
      <c r="R199" s="1" t="s">
        <v>467</v>
      </c>
      <c r="S199" s="13" t="s">
        <v>468</v>
      </c>
      <c r="T199" s="1" t="s">
        <v>678</v>
      </c>
    </row>
    <row r="200" spans="1:20" ht="25.5">
      <c r="A200">
        <v>197</v>
      </c>
      <c r="B200">
        <v>2</v>
      </c>
      <c r="C200" s="1" t="s">
        <v>126</v>
      </c>
      <c r="D200" s="1" t="s">
        <v>120</v>
      </c>
      <c r="E200" t="s">
        <v>679</v>
      </c>
      <c r="F200" t="s">
        <v>10</v>
      </c>
      <c r="G200" s="14">
        <v>65.5</v>
      </c>
      <c r="H200" s="14">
        <f>21.1+15.6</f>
        <v>36.7</v>
      </c>
      <c r="I200" s="14">
        <v>12.3</v>
      </c>
      <c r="J200" t="s">
        <v>13</v>
      </c>
      <c r="K200" t="s">
        <v>14</v>
      </c>
      <c r="L200" t="s">
        <v>23</v>
      </c>
      <c r="M200">
        <v>6086000</v>
      </c>
      <c r="N200" s="3">
        <v>92916.03053435114</v>
      </c>
      <c r="O200" s="13">
        <f t="shared" si="6"/>
        <v>3796.3648839367165</v>
      </c>
      <c r="P200" s="13">
        <f t="shared" si="7"/>
        <v>2571.0167331958432</v>
      </c>
      <c r="Q200" s="1" t="s">
        <v>24</v>
      </c>
      <c r="R200" s="1" t="s">
        <v>109</v>
      </c>
      <c r="S200" s="13" t="s">
        <v>143</v>
      </c>
      <c r="T200" s="1" t="s">
        <v>160</v>
      </c>
    </row>
    <row r="201" spans="1:20" ht="25.5">
      <c r="A201">
        <v>198</v>
      </c>
      <c r="B201">
        <v>2</v>
      </c>
      <c r="C201" s="1" t="s">
        <v>156</v>
      </c>
      <c r="D201" s="1" t="s">
        <v>235</v>
      </c>
      <c r="E201" t="s">
        <v>0</v>
      </c>
      <c r="F201" t="s">
        <v>10</v>
      </c>
      <c r="G201" s="14">
        <v>65.5</v>
      </c>
      <c r="H201" s="14">
        <f>21.1+15.6</f>
        <v>36.7</v>
      </c>
      <c r="I201" s="14">
        <v>12.3</v>
      </c>
      <c r="J201" t="s">
        <v>13</v>
      </c>
      <c r="K201" t="s">
        <v>14</v>
      </c>
      <c r="L201" t="s">
        <v>23</v>
      </c>
      <c r="M201">
        <v>6086000</v>
      </c>
      <c r="N201" s="3">
        <v>92916.03053435114</v>
      </c>
      <c r="O201" s="13">
        <f t="shared" si="6"/>
        <v>3796.3648839367165</v>
      </c>
      <c r="P201" s="13">
        <f t="shared" si="7"/>
        <v>2571.0167331958432</v>
      </c>
      <c r="Q201" s="1" t="s">
        <v>520</v>
      </c>
      <c r="R201" s="1" t="s">
        <v>109</v>
      </c>
      <c r="S201" s="13" t="s">
        <v>521</v>
      </c>
      <c r="T201" s="1"/>
    </row>
    <row r="202" spans="1:20" ht="25.5">
      <c r="A202">
        <v>199</v>
      </c>
      <c r="B202">
        <v>2</v>
      </c>
      <c r="C202" s="1" t="s">
        <v>156</v>
      </c>
      <c r="D202" s="1" t="s">
        <v>530</v>
      </c>
      <c r="E202" t="s">
        <v>679</v>
      </c>
      <c r="F202" t="s">
        <v>10</v>
      </c>
      <c r="G202" s="14">
        <v>65.5</v>
      </c>
      <c r="H202" s="14">
        <f>21.1+15.6</f>
        <v>36.7</v>
      </c>
      <c r="I202" s="14">
        <v>12.3</v>
      </c>
      <c r="J202" t="s">
        <v>13</v>
      </c>
      <c r="K202" t="s">
        <v>14</v>
      </c>
      <c r="L202" t="s">
        <v>23</v>
      </c>
      <c r="M202">
        <v>6086000</v>
      </c>
      <c r="N202" s="3">
        <v>92916.03053435114</v>
      </c>
      <c r="O202" s="13">
        <f t="shared" si="6"/>
        <v>3796.3648839367165</v>
      </c>
      <c r="P202" s="13">
        <f t="shared" si="7"/>
        <v>2571.0167331958432</v>
      </c>
      <c r="Q202" s="1" t="s">
        <v>24</v>
      </c>
      <c r="R202" s="1" t="s">
        <v>109</v>
      </c>
      <c r="S202" s="13" t="s">
        <v>143</v>
      </c>
      <c r="T202" s="1" t="s">
        <v>161</v>
      </c>
    </row>
    <row r="203" spans="1:20" ht="25.5">
      <c r="A203">
        <v>200</v>
      </c>
      <c r="B203">
        <v>2</v>
      </c>
      <c r="C203" s="1" t="s">
        <v>156</v>
      </c>
      <c r="D203" s="1" t="s">
        <v>235</v>
      </c>
      <c r="E203" t="s">
        <v>2</v>
      </c>
      <c r="F203" t="s">
        <v>10</v>
      </c>
      <c r="G203" s="14">
        <v>62.7</v>
      </c>
      <c r="H203" s="14">
        <f>17+21.1</f>
        <v>38.1</v>
      </c>
      <c r="I203" s="14">
        <v>11.1</v>
      </c>
      <c r="J203" t="s">
        <v>13</v>
      </c>
      <c r="K203" t="s">
        <v>14</v>
      </c>
      <c r="L203" t="s">
        <v>23</v>
      </c>
      <c r="M203">
        <v>6122000</v>
      </c>
      <c r="N203" s="3">
        <v>97639.5534290271</v>
      </c>
      <c r="O203" s="13">
        <f t="shared" si="6"/>
        <v>3989.3586692145905</v>
      </c>
      <c r="P203" s="13">
        <f t="shared" si="7"/>
        <v>2701.718145341897</v>
      </c>
      <c r="Q203" s="1" t="s">
        <v>520</v>
      </c>
      <c r="R203" s="1" t="s">
        <v>109</v>
      </c>
      <c r="S203" s="13" t="s">
        <v>521</v>
      </c>
      <c r="T203" s="1"/>
    </row>
    <row r="204" spans="1:20" ht="25.5">
      <c r="A204">
        <v>201</v>
      </c>
      <c r="B204">
        <v>2</v>
      </c>
      <c r="C204" s="1" t="s">
        <v>529</v>
      </c>
      <c r="D204" s="1" t="s">
        <v>530</v>
      </c>
      <c r="E204" t="s">
        <v>6</v>
      </c>
      <c r="F204" t="s">
        <v>10</v>
      </c>
      <c r="G204" s="14">
        <v>64.7</v>
      </c>
      <c r="H204" s="14">
        <f>21.1+15.6</f>
        <v>36.7</v>
      </c>
      <c r="I204" s="14">
        <v>12.3</v>
      </c>
      <c r="J204" t="s">
        <v>13</v>
      </c>
      <c r="K204" t="s">
        <v>14</v>
      </c>
      <c r="L204" t="s">
        <v>23</v>
      </c>
      <c r="M204">
        <v>6216000</v>
      </c>
      <c r="N204" s="3">
        <v>96074.1885625966</v>
      </c>
      <c r="O204" s="13">
        <f t="shared" si="6"/>
        <v>3925.400962721005</v>
      </c>
      <c r="P204" s="13">
        <f t="shared" si="7"/>
        <v>2658.403991239481</v>
      </c>
      <c r="Q204" s="1" t="s">
        <v>24</v>
      </c>
      <c r="R204" s="1" t="s">
        <v>26</v>
      </c>
      <c r="S204" s="13" t="s">
        <v>32</v>
      </c>
      <c r="T204" s="1" t="s">
        <v>86</v>
      </c>
    </row>
    <row r="205" spans="1:20" ht="25.5">
      <c r="A205">
        <v>202</v>
      </c>
      <c r="B205">
        <v>2</v>
      </c>
      <c r="C205" s="1" t="s">
        <v>529</v>
      </c>
      <c r="D205" s="1" t="s">
        <v>530</v>
      </c>
      <c r="E205" t="s">
        <v>221</v>
      </c>
      <c r="F205" t="s">
        <v>10</v>
      </c>
      <c r="G205" s="14">
        <v>69.3</v>
      </c>
      <c r="H205" s="14">
        <f>22.7+16.7</f>
        <v>39.4</v>
      </c>
      <c r="I205" s="14">
        <v>16.3</v>
      </c>
      <c r="J205" t="s">
        <v>13</v>
      </c>
      <c r="K205" t="s">
        <v>14</v>
      </c>
      <c r="L205" t="s">
        <v>23</v>
      </c>
      <c r="M205">
        <v>6221000</v>
      </c>
      <c r="N205" s="3">
        <v>89769.11976911977</v>
      </c>
      <c r="O205" s="13">
        <f t="shared" si="6"/>
        <v>3667.788346031451</v>
      </c>
      <c r="P205" s="13">
        <f t="shared" si="7"/>
        <v>2483.9406905716073</v>
      </c>
      <c r="Q205" s="1" t="s">
        <v>24</v>
      </c>
      <c r="R205" s="1" t="s">
        <v>26</v>
      </c>
      <c r="S205" s="13" t="s">
        <v>32</v>
      </c>
      <c r="T205" s="1" t="s">
        <v>86</v>
      </c>
    </row>
    <row r="206" spans="1:20" ht="25.5">
      <c r="A206">
        <v>203</v>
      </c>
      <c r="B206">
        <v>2</v>
      </c>
      <c r="C206" s="1" t="s">
        <v>529</v>
      </c>
      <c r="D206" s="1" t="s">
        <v>530</v>
      </c>
      <c r="E206" t="s">
        <v>680</v>
      </c>
      <c r="F206" t="s">
        <v>10</v>
      </c>
      <c r="G206" s="14">
        <v>65.4</v>
      </c>
      <c r="H206" s="14">
        <f>21.1+15.6</f>
        <v>36.7</v>
      </c>
      <c r="I206" s="14">
        <v>12.3</v>
      </c>
      <c r="J206" t="s">
        <v>13</v>
      </c>
      <c r="K206" t="s">
        <v>14</v>
      </c>
      <c r="L206" t="s">
        <v>23</v>
      </c>
      <c r="M206">
        <v>6283000</v>
      </c>
      <c r="N206" s="3">
        <v>96070.3363914373</v>
      </c>
      <c r="O206" s="13">
        <f t="shared" si="6"/>
        <v>3925.243570640952</v>
      </c>
      <c r="P206" s="13">
        <f t="shared" si="7"/>
        <v>2658.2974004127664</v>
      </c>
      <c r="Q206" s="1" t="s">
        <v>24</v>
      </c>
      <c r="R206" s="1" t="s">
        <v>26</v>
      </c>
      <c r="S206" s="13" t="s">
        <v>32</v>
      </c>
      <c r="T206" s="1" t="s">
        <v>86</v>
      </c>
    </row>
    <row r="207" spans="1:20" ht="25.5">
      <c r="A207">
        <v>204</v>
      </c>
      <c r="B207">
        <v>2</v>
      </c>
      <c r="C207" s="1" t="s">
        <v>529</v>
      </c>
      <c r="D207" s="1" t="s">
        <v>530</v>
      </c>
      <c r="E207" t="s">
        <v>681</v>
      </c>
      <c r="F207" t="s">
        <v>10</v>
      </c>
      <c r="G207" s="14">
        <v>65.4</v>
      </c>
      <c r="H207" s="14">
        <f>21.1+15.6</f>
        <v>36.7</v>
      </c>
      <c r="I207" s="14">
        <v>12.3</v>
      </c>
      <c r="J207" t="s">
        <v>13</v>
      </c>
      <c r="K207" t="s">
        <v>14</v>
      </c>
      <c r="L207" t="s">
        <v>23</v>
      </c>
      <c r="M207">
        <v>6283000</v>
      </c>
      <c r="N207" s="3">
        <v>96070.3363914373</v>
      </c>
      <c r="O207" s="13">
        <f t="shared" si="6"/>
        <v>3925.243570640952</v>
      </c>
      <c r="P207" s="13">
        <f t="shared" si="7"/>
        <v>2658.2974004127664</v>
      </c>
      <c r="Q207" s="1" t="s">
        <v>24</v>
      </c>
      <c r="R207" s="1" t="s">
        <v>26</v>
      </c>
      <c r="S207" s="13" t="s">
        <v>32</v>
      </c>
      <c r="T207" s="1" t="s">
        <v>36</v>
      </c>
    </row>
    <row r="208" spans="1:20" ht="25.5">
      <c r="A208">
        <v>205</v>
      </c>
      <c r="B208">
        <v>2</v>
      </c>
      <c r="C208" s="1" t="s">
        <v>519</v>
      </c>
      <c r="D208" s="1" t="s">
        <v>235</v>
      </c>
      <c r="E208" t="s">
        <v>186</v>
      </c>
      <c r="F208" t="s">
        <v>10</v>
      </c>
      <c r="G208" s="14">
        <v>76.4</v>
      </c>
      <c r="H208" s="14">
        <f>23.1+16.1</f>
        <v>39.2</v>
      </c>
      <c r="I208" s="14">
        <v>16.4</v>
      </c>
      <c r="J208" t="s">
        <v>13</v>
      </c>
      <c r="K208" t="s">
        <v>14</v>
      </c>
      <c r="L208" t="s">
        <v>23</v>
      </c>
      <c r="M208">
        <v>6377000</v>
      </c>
      <c r="N208" s="3">
        <v>83468.58638743455</v>
      </c>
      <c r="O208" s="13">
        <f t="shared" si="6"/>
        <v>3410.3610372802677</v>
      </c>
      <c r="P208" s="13">
        <f t="shared" si="7"/>
        <v>2309.602886220581</v>
      </c>
      <c r="Q208" s="1" t="s">
        <v>24</v>
      </c>
      <c r="R208" s="1" t="s">
        <v>27</v>
      </c>
      <c r="S208" s="13" t="s">
        <v>31</v>
      </c>
      <c r="T208" s="1" t="s">
        <v>523</v>
      </c>
    </row>
    <row r="209" spans="1:20" ht="25.5">
      <c r="A209">
        <v>206</v>
      </c>
      <c r="B209">
        <v>2</v>
      </c>
      <c r="C209" s="1" t="s">
        <v>156</v>
      </c>
      <c r="D209" s="1" t="s">
        <v>235</v>
      </c>
      <c r="E209" t="s">
        <v>221</v>
      </c>
      <c r="F209" t="s">
        <v>10</v>
      </c>
      <c r="G209" s="14">
        <v>76.4</v>
      </c>
      <c r="H209" s="14">
        <f>22.1+16.1</f>
        <v>38.2</v>
      </c>
      <c r="I209" s="14">
        <v>16.4</v>
      </c>
      <c r="J209" t="s">
        <v>13</v>
      </c>
      <c r="K209" t="s">
        <v>14</v>
      </c>
      <c r="L209" t="s">
        <v>23</v>
      </c>
      <c r="M209">
        <v>6377000</v>
      </c>
      <c r="N209" s="3">
        <v>83468.58638743455</v>
      </c>
      <c r="O209" s="13">
        <f t="shared" si="6"/>
        <v>3410.3610372802677</v>
      </c>
      <c r="P209" s="13">
        <f t="shared" si="7"/>
        <v>2309.602886220581</v>
      </c>
      <c r="Q209" s="1" t="s">
        <v>520</v>
      </c>
      <c r="R209" s="1" t="s">
        <v>109</v>
      </c>
      <c r="S209" s="13" t="s">
        <v>521</v>
      </c>
      <c r="T209" s="1"/>
    </row>
    <row r="210" spans="1:20" ht="25.5">
      <c r="A210">
        <v>207</v>
      </c>
      <c r="B210">
        <v>2</v>
      </c>
      <c r="C210" s="1" t="s">
        <v>519</v>
      </c>
      <c r="D210" s="1" t="s">
        <v>235</v>
      </c>
      <c r="E210" t="s">
        <v>5</v>
      </c>
      <c r="F210" t="s">
        <v>10</v>
      </c>
      <c r="G210" s="14">
        <v>65.9</v>
      </c>
      <c r="H210" s="14">
        <f>20.3+17</f>
        <v>37.3</v>
      </c>
      <c r="I210" s="14">
        <v>10.2</v>
      </c>
      <c r="J210" t="s">
        <v>13</v>
      </c>
      <c r="K210" t="s">
        <v>14</v>
      </c>
      <c r="L210" t="s">
        <v>23</v>
      </c>
      <c r="M210">
        <v>6435000</v>
      </c>
      <c r="N210" s="3">
        <v>97647.95144157815</v>
      </c>
      <c r="O210" s="13">
        <f t="shared" si="6"/>
        <v>3989.7017953658074</v>
      </c>
      <c r="P210" s="13">
        <f t="shared" si="7"/>
        <v>2701.9505210758816</v>
      </c>
      <c r="Q210" s="1" t="s">
        <v>24</v>
      </c>
      <c r="R210" s="1" t="s">
        <v>27</v>
      </c>
      <c r="S210" s="13" t="s">
        <v>31</v>
      </c>
      <c r="T210" s="1" t="s">
        <v>523</v>
      </c>
    </row>
    <row r="211" spans="1:20" ht="25.5">
      <c r="A211">
        <v>208</v>
      </c>
      <c r="B211">
        <v>2</v>
      </c>
      <c r="C211" s="1" t="s">
        <v>156</v>
      </c>
      <c r="D211" s="1" t="s">
        <v>235</v>
      </c>
      <c r="E211" t="s">
        <v>8</v>
      </c>
      <c r="F211" t="s">
        <v>10</v>
      </c>
      <c r="G211" s="14">
        <v>65.9</v>
      </c>
      <c r="H211" s="14">
        <f>21.3+17.1</f>
        <v>38.400000000000006</v>
      </c>
      <c r="I211" s="14">
        <v>10.2</v>
      </c>
      <c r="J211" t="s">
        <v>13</v>
      </c>
      <c r="K211" t="s">
        <v>14</v>
      </c>
      <c r="L211" t="s">
        <v>23</v>
      </c>
      <c r="M211">
        <v>6435000</v>
      </c>
      <c r="N211" s="3">
        <v>97647.95144157815</v>
      </c>
      <c r="O211" s="13">
        <f t="shared" si="6"/>
        <v>3989.7017953658074</v>
      </c>
      <c r="P211" s="13">
        <f t="shared" si="7"/>
        <v>2701.9505210758816</v>
      </c>
      <c r="Q211" s="1" t="s">
        <v>520</v>
      </c>
      <c r="R211" s="1" t="s">
        <v>109</v>
      </c>
      <c r="S211" s="13" t="s">
        <v>521</v>
      </c>
      <c r="T211" s="1"/>
    </row>
    <row r="212" spans="1:20" ht="25.5">
      <c r="A212">
        <v>209</v>
      </c>
      <c r="B212">
        <v>2</v>
      </c>
      <c r="C212" s="1" t="s">
        <v>156</v>
      </c>
      <c r="D212" s="1" t="s">
        <v>235</v>
      </c>
      <c r="E212" t="s">
        <v>43</v>
      </c>
      <c r="F212" t="s">
        <v>10</v>
      </c>
      <c r="G212" s="14">
        <v>66.7</v>
      </c>
      <c r="H212" s="14">
        <f>21.3+17.1</f>
        <v>38.400000000000006</v>
      </c>
      <c r="I212" s="14">
        <v>10.2</v>
      </c>
      <c r="J212" t="s">
        <v>13</v>
      </c>
      <c r="K212" t="s">
        <v>14</v>
      </c>
      <c r="L212" t="s">
        <v>23</v>
      </c>
      <c r="M212">
        <v>6513000</v>
      </c>
      <c r="N212" s="3">
        <v>97646.17691154423</v>
      </c>
      <c r="O212" s="13">
        <f t="shared" si="6"/>
        <v>3989.629291585055</v>
      </c>
      <c r="P212" s="13">
        <f t="shared" si="7"/>
        <v>2701.9014192536824</v>
      </c>
      <c r="Q212" s="1" t="s">
        <v>520</v>
      </c>
      <c r="R212" s="1" t="s">
        <v>109</v>
      </c>
      <c r="S212" s="13" t="s">
        <v>521</v>
      </c>
      <c r="T212" s="1"/>
    </row>
    <row r="213" spans="1:20" ht="25.5">
      <c r="A213">
        <v>210</v>
      </c>
      <c r="B213">
        <v>2</v>
      </c>
      <c r="C213" s="1" t="s">
        <v>529</v>
      </c>
      <c r="D213" s="1" t="s">
        <v>530</v>
      </c>
      <c r="E213" t="s">
        <v>221</v>
      </c>
      <c r="F213" t="s">
        <v>10</v>
      </c>
      <c r="G213" s="14">
        <v>76.4</v>
      </c>
      <c r="H213" s="14">
        <f>22.1+16.1</f>
        <v>38.2</v>
      </c>
      <c r="I213" s="14">
        <v>16.4</v>
      </c>
      <c r="J213" t="s">
        <v>13</v>
      </c>
      <c r="K213" t="s">
        <v>14</v>
      </c>
      <c r="L213" t="s">
        <v>23</v>
      </c>
      <c r="M213">
        <v>6618000</v>
      </c>
      <c r="N213" s="3">
        <v>86623.03664921466</v>
      </c>
      <c r="O213" s="13">
        <f t="shared" si="6"/>
        <v>3539.245624074143</v>
      </c>
      <c r="P213" s="13">
        <f t="shared" si="7"/>
        <v>2396.887549162271</v>
      </c>
      <c r="Q213" s="1" t="s">
        <v>24</v>
      </c>
      <c r="R213" s="1" t="s">
        <v>26</v>
      </c>
      <c r="S213" s="13" t="s">
        <v>32</v>
      </c>
      <c r="T213" s="1" t="s">
        <v>86</v>
      </c>
    </row>
    <row r="214" spans="1:20" ht="25.5">
      <c r="A214">
        <v>211</v>
      </c>
      <c r="B214">
        <v>2</v>
      </c>
      <c r="C214" s="1" t="s">
        <v>529</v>
      </c>
      <c r="D214" s="1" t="s">
        <v>530</v>
      </c>
      <c r="E214" t="s">
        <v>8</v>
      </c>
      <c r="F214" t="s">
        <v>10</v>
      </c>
      <c r="G214" s="14">
        <v>65.9</v>
      </c>
      <c r="H214" s="14">
        <f>21.3+17.1</f>
        <v>38.400000000000006</v>
      </c>
      <c r="I214" s="14">
        <v>10.2</v>
      </c>
      <c r="J214" t="s">
        <v>13</v>
      </c>
      <c r="K214" t="s">
        <v>14</v>
      </c>
      <c r="L214" t="s">
        <v>23</v>
      </c>
      <c r="M214">
        <v>6643000</v>
      </c>
      <c r="N214" s="3">
        <v>100804.24886191198</v>
      </c>
      <c r="O214" s="13">
        <f t="shared" si="6"/>
        <v>4118.6618533978335</v>
      </c>
      <c r="P214" s="13">
        <f t="shared" si="7"/>
        <v>2789.286295494496</v>
      </c>
      <c r="Q214" s="1" t="s">
        <v>24</v>
      </c>
      <c r="R214" s="1" t="s">
        <v>26</v>
      </c>
      <c r="S214" s="13" t="s">
        <v>32</v>
      </c>
      <c r="T214" s="1" t="s">
        <v>86</v>
      </c>
    </row>
    <row r="215" spans="1:20" ht="25.5">
      <c r="A215">
        <v>212</v>
      </c>
      <c r="B215">
        <v>2</v>
      </c>
      <c r="C215" s="1" t="s">
        <v>156</v>
      </c>
      <c r="D215" s="1" t="s">
        <v>235</v>
      </c>
      <c r="E215" t="s">
        <v>2</v>
      </c>
      <c r="F215" t="s">
        <v>10</v>
      </c>
      <c r="G215" s="14">
        <v>70.8</v>
      </c>
      <c r="H215" s="14">
        <f>16.7+22.7</f>
        <v>39.4</v>
      </c>
      <c r="I215" s="14">
        <v>16.3</v>
      </c>
      <c r="J215" t="s">
        <v>13</v>
      </c>
      <c r="K215" t="s">
        <v>14</v>
      </c>
      <c r="L215" t="s">
        <v>23</v>
      </c>
      <c r="M215">
        <v>6690000</v>
      </c>
      <c r="N215" s="3">
        <v>94491.52542372882</v>
      </c>
      <c r="O215" s="13">
        <f t="shared" si="6"/>
        <v>3860.736483094129</v>
      </c>
      <c r="P215" s="13">
        <f t="shared" si="7"/>
        <v>2614.61118832226</v>
      </c>
      <c r="Q215" s="1" t="s">
        <v>520</v>
      </c>
      <c r="R215" s="1" t="s">
        <v>109</v>
      </c>
      <c r="S215" s="13" t="s">
        <v>521</v>
      </c>
      <c r="T215" s="1"/>
    </row>
    <row r="216" spans="1:20" ht="25.5">
      <c r="A216">
        <v>213</v>
      </c>
      <c r="B216">
        <v>2</v>
      </c>
      <c r="C216" s="1" t="s">
        <v>529</v>
      </c>
      <c r="D216" s="1" t="s">
        <v>530</v>
      </c>
      <c r="E216" t="s">
        <v>682</v>
      </c>
      <c r="F216" t="s">
        <v>10</v>
      </c>
      <c r="G216" s="14">
        <v>66.7</v>
      </c>
      <c r="H216" s="14">
        <f>21.3+17.1</f>
        <v>38.400000000000006</v>
      </c>
      <c r="I216" s="14">
        <v>10.2</v>
      </c>
      <c r="J216" t="s">
        <v>13</v>
      </c>
      <c r="K216" t="s">
        <v>14</v>
      </c>
      <c r="L216" t="s">
        <v>23</v>
      </c>
      <c r="M216">
        <v>6723000</v>
      </c>
      <c r="N216" s="3">
        <v>100794.60269865068</v>
      </c>
      <c r="O216" s="13">
        <f t="shared" si="6"/>
        <v>4118.2677302819475</v>
      </c>
      <c r="P216" s="13">
        <f t="shared" si="7"/>
        <v>2789.0193830251046</v>
      </c>
      <c r="Q216" s="1" t="s">
        <v>24</v>
      </c>
      <c r="R216" s="1" t="s">
        <v>26</v>
      </c>
      <c r="S216" s="13" t="s">
        <v>32</v>
      </c>
      <c r="T216" s="1" t="s">
        <v>86</v>
      </c>
    </row>
    <row r="217" spans="1:20" ht="25.5">
      <c r="A217">
        <v>214</v>
      </c>
      <c r="B217">
        <v>2</v>
      </c>
      <c r="C217" s="1" t="s">
        <v>529</v>
      </c>
      <c r="D217" s="1" t="s">
        <v>530</v>
      </c>
      <c r="E217" t="s">
        <v>683</v>
      </c>
      <c r="F217" t="s">
        <v>10</v>
      </c>
      <c r="G217" s="14">
        <v>66.7</v>
      </c>
      <c r="H217" s="14">
        <f>21.3+17.1</f>
        <v>38.400000000000006</v>
      </c>
      <c r="I217" s="14">
        <v>10.2</v>
      </c>
      <c r="J217" t="s">
        <v>13</v>
      </c>
      <c r="K217" t="s">
        <v>14</v>
      </c>
      <c r="L217" t="s">
        <v>23</v>
      </c>
      <c r="M217">
        <v>6723000</v>
      </c>
      <c r="N217" s="3">
        <v>100794.60269865068</v>
      </c>
      <c r="O217" s="13">
        <f t="shared" si="6"/>
        <v>4118.2677302819475</v>
      </c>
      <c r="P217" s="13">
        <f t="shared" si="7"/>
        <v>2789.0193830251046</v>
      </c>
      <c r="Q217" s="1" t="s">
        <v>24</v>
      </c>
      <c r="R217" s="1" t="s">
        <v>26</v>
      </c>
      <c r="S217" s="13" t="s">
        <v>32</v>
      </c>
      <c r="T217" s="1" t="s">
        <v>36</v>
      </c>
    </row>
    <row r="218" spans="1:20" ht="25.5">
      <c r="A218">
        <v>215</v>
      </c>
      <c r="B218">
        <v>2</v>
      </c>
      <c r="C218" s="1" t="s">
        <v>201</v>
      </c>
      <c r="D218" s="1" t="s">
        <v>235</v>
      </c>
      <c r="E218" t="s">
        <v>42</v>
      </c>
      <c r="F218" t="s">
        <v>10</v>
      </c>
      <c r="G218" s="14">
        <v>70.5</v>
      </c>
      <c r="H218" s="14">
        <f>22.7+16.7</f>
        <v>39.4</v>
      </c>
      <c r="I218" s="14">
        <v>16.1</v>
      </c>
      <c r="J218" t="s">
        <v>13</v>
      </c>
      <c r="K218" t="s">
        <v>14</v>
      </c>
      <c r="L218" t="s">
        <v>23</v>
      </c>
      <c r="M218">
        <v>6773000</v>
      </c>
      <c r="N218" s="3">
        <v>96070.9219858156</v>
      </c>
      <c r="O218" s="13">
        <f t="shared" si="6"/>
        <v>3925.267496866827</v>
      </c>
      <c r="P218" s="13">
        <f t="shared" si="7"/>
        <v>2658.313603999347</v>
      </c>
      <c r="Q218" s="1"/>
      <c r="R218" s="1" t="s">
        <v>25</v>
      </c>
      <c r="S218" s="13" t="s">
        <v>87</v>
      </c>
      <c r="T218" s="1" t="s">
        <v>87</v>
      </c>
    </row>
    <row r="219" spans="1:20" ht="25.5">
      <c r="A219">
        <v>216</v>
      </c>
      <c r="B219">
        <v>2</v>
      </c>
      <c r="C219" s="1" t="s">
        <v>156</v>
      </c>
      <c r="D219" s="1" t="s">
        <v>235</v>
      </c>
      <c r="E219" t="s">
        <v>1</v>
      </c>
      <c r="F219" t="s">
        <v>10</v>
      </c>
      <c r="G219" s="14">
        <v>71.8</v>
      </c>
      <c r="H219" s="14">
        <f>16.7+22.7</f>
        <v>39.4</v>
      </c>
      <c r="I219" s="14">
        <v>16.3</v>
      </c>
      <c r="J219" t="s">
        <v>13</v>
      </c>
      <c r="K219" t="s">
        <v>14</v>
      </c>
      <c r="L219" t="s">
        <v>23</v>
      </c>
      <c r="M219">
        <v>6785000</v>
      </c>
      <c r="N219" s="3">
        <v>94498.60724233984</v>
      </c>
      <c r="O219" s="13">
        <f t="shared" si="6"/>
        <v>3861.0258321691454</v>
      </c>
      <c r="P219" s="13">
        <f t="shared" si="7"/>
        <v>2614.8071445425776</v>
      </c>
      <c r="Q219" s="1" t="s">
        <v>520</v>
      </c>
      <c r="R219" s="1" t="s">
        <v>109</v>
      </c>
      <c r="S219" s="13" t="s">
        <v>521</v>
      </c>
      <c r="T219" s="1"/>
    </row>
    <row r="220" spans="1:20" ht="25.5">
      <c r="A220">
        <v>217</v>
      </c>
      <c r="B220">
        <v>2</v>
      </c>
      <c r="C220" s="1" t="s">
        <v>519</v>
      </c>
      <c r="D220" s="1" t="s">
        <v>235</v>
      </c>
      <c r="E220" t="s">
        <v>684</v>
      </c>
      <c r="F220" t="s">
        <v>10</v>
      </c>
      <c r="G220" s="14">
        <v>71.1</v>
      </c>
      <c r="H220" s="14">
        <f>22.6+16.6</f>
        <v>39.2</v>
      </c>
      <c r="I220" s="14">
        <v>16.3</v>
      </c>
      <c r="J220" t="s">
        <v>13</v>
      </c>
      <c r="K220" t="s">
        <v>14</v>
      </c>
      <c r="L220" t="s">
        <v>23</v>
      </c>
      <c r="M220">
        <v>6943000</v>
      </c>
      <c r="N220" s="3">
        <v>97651.19549929677</v>
      </c>
      <c r="O220" s="13">
        <f t="shared" si="6"/>
        <v>3989.8343411357205</v>
      </c>
      <c r="P220" s="13">
        <f t="shared" si="7"/>
        <v>2702.040285206248</v>
      </c>
      <c r="Q220" s="1"/>
      <c r="R220" s="1" t="s">
        <v>25</v>
      </c>
      <c r="S220" s="13" t="s">
        <v>87</v>
      </c>
      <c r="T220" s="1" t="s">
        <v>87</v>
      </c>
    </row>
    <row r="221" spans="1:20" ht="25.5">
      <c r="A221">
        <v>218</v>
      </c>
      <c r="B221">
        <v>2</v>
      </c>
      <c r="C221" s="1" t="s">
        <v>529</v>
      </c>
      <c r="D221" s="1" t="s">
        <v>530</v>
      </c>
      <c r="E221" t="s">
        <v>685</v>
      </c>
      <c r="F221" t="s">
        <v>10</v>
      </c>
      <c r="G221" s="14">
        <v>71.1</v>
      </c>
      <c r="H221" s="14">
        <f>22.7+16.7</f>
        <v>39.4</v>
      </c>
      <c r="I221" s="14">
        <v>16.3</v>
      </c>
      <c r="J221" t="s">
        <v>13</v>
      </c>
      <c r="K221" t="s">
        <v>14</v>
      </c>
      <c r="L221" t="s">
        <v>23</v>
      </c>
      <c r="M221">
        <v>6943000</v>
      </c>
      <c r="N221" s="3">
        <v>97651.19549929677</v>
      </c>
      <c r="O221" s="13">
        <f t="shared" si="6"/>
        <v>3989.8343411357205</v>
      </c>
      <c r="P221" s="13">
        <f t="shared" si="7"/>
        <v>2702.040285206248</v>
      </c>
      <c r="Q221" s="1" t="s">
        <v>24</v>
      </c>
      <c r="R221" s="1" t="s">
        <v>26</v>
      </c>
      <c r="S221" s="13" t="s">
        <v>32</v>
      </c>
      <c r="T221" s="1" t="s">
        <v>86</v>
      </c>
    </row>
    <row r="222" spans="1:20" ht="25.5">
      <c r="A222">
        <v>219</v>
      </c>
      <c r="B222">
        <v>2</v>
      </c>
      <c r="C222" s="1" t="s">
        <v>529</v>
      </c>
      <c r="D222" s="1" t="s">
        <v>530</v>
      </c>
      <c r="E222" t="s">
        <v>686</v>
      </c>
      <c r="F222" t="s">
        <v>10</v>
      </c>
      <c r="G222" s="14">
        <v>71.1</v>
      </c>
      <c r="H222" s="14">
        <f>22.7+16.7</f>
        <v>39.4</v>
      </c>
      <c r="I222" s="14">
        <v>16.3</v>
      </c>
      <c r="J222" t="s">
        <v>13</v>
      </c>
      <c r="K222" t="s">
        <v>14</v>
      </c>
      <c r="L222" t="s">
        <v>23</v>
      </c>
      <c r="M222">
        <v>6943000</v>
      </c>
      <c r="N222" s="3">
        <v>97651.19549929677</v>
      </c>
      <c r="O222" s="13">
        <f t="shared" si="6"/>
        <v>3989.8343411357205</v>
      </c>
      <c r="P222" s="13">
        <f t="shared" si="7"/>
        <v>2702.040285206248</v>
      </c>
      <c r="Q222" s="1" t="s">
        <v>24</v>
      </c>
      <c r="R222" s="1" t="s">
        <v>26</v>
      </c>
      <c r="S222" s="13" t="s">
        <v>32</v>
      </c>
      <c r="T222" s="1" t="s">
        <v>36</v>
      </c>
    </row>
    <row r="223" spans="1:20" ht="25.5">
      <c r="A223">
        <v>220</v>
      </c>
      <c r="B223">
        <v>2</v>
      </c>
      <c r="C223" s="1" t="s">
        <v>529</v>
      </c>
      <c r="D223" s="1" t="s">
        <v>530</v>
      </c>
      <c r="E223" t="s">
        <v>42</v>
      </c>
      <c r="F223" t="s">
        <v>10</v>
      </c>
      <c r="G223" s="14">
        <v>70.5</v>
      </c>
      <c r="H223" s="14">
        <f>22.7+16.7</f>
        <v>39.4</v>
      </c>
      <c r="I223" s="14">
        <v>16.3</v>
      </c>
      <c r="J223" t="s">
        <v>13</v>
      </c>
      <c r="K223" t="s">
        <v>14</v>
      </c>
      <c r="L223" t="s">
        <v>23</v>
      </c>
      <c r="M223">
        <v>6995000</v>
      </c>
      <c r="N223" s="3">
        <v>99219.85815602836</v>
      </c>
      <c r="O223" s="13">
        <f t="shared" si="6"/>
        <v>4053.9267888060617</v>
      </c>
      <c r="P223" s="13">
        <f t="shared" si="7"/>
        <v>2745.445690237034</v>
      </c>
      <c r="Q223" s="1" t="s">
        <v>24</v>
      </c>
      <c r="R223" s="1" t="s">
        <v>26</v>
      </c>
      <c r="S223" s="13" t="s">
        <v>32</v>
      </c>
      <c r="T223" s="1" t="s">
        <v>86</v>
      </c>
    </row>
    <row r="224" spans="1:20" ht="25.5">
      <c r="A224">
        <v>221</v>
      </c>
      <c r="B224">
        <v>2</v>
      </c>
      <c r="C224" s="1" t="s">
        <v>126</v>
      </c>
      <c r="D224" s="1" t="s">
        <v>310</v>
      </c>
      <c r="E224" t="s">
        <v>42</v>
      </c>
      <c r="F224" t="s">
        <v>10</v>
      </c>
      <c r="G224" s="14">
        <v>73.3</v>
      </c>
      <c r="H224" s="14">
        <f>21.5+15.5</f>
        <v>37</v>
      </c>
      <c r="I224" s="14">
        <v>17.5</v>
      </c>
      <c r="J224" t="s">
        <v>13</v>
      </c>
      <c r="K224">
        <v>2</v>
      </c>
      <c r="L224" t="s">
        <v>23</v>
      </c>
      <c r="M224">
        <v>7042000</v>
      </c>
      <c r="N224" s="3">
        <v>96070.94133697136</v>
      </c>
      <c r="O224" s="13">
        <f t="shared" si="6"/>
        <v>3925.2682875167047</v>
      </c>
      <c r="P224" s="13">
        <f t="shared" si="7"/>
        <v>2658.31413945211</v>
      </c>
      <c r="Q224" s="1" t="s">
        <v>24</v>
      </c>
      <c r="R224" s="1" t="s">
        <v>109</v>
      </c>
      <c r="S224" s="13" t="s">
        <v>143</v>
      </c>
      <c r="T224" s="1" t="s">
        <v>687</v>
      </c>
    </row>
    <row r="225" spans="1:20" ht="25.5">
      <c r="A225">
        <v>222</v>
      </c>
      <c r="B225">
        <v>2</v>
      </c>
      <c r="C225" s="1" t="s">
        <v>156</v>
      </c>
      <c r="D225" s="1" t="s">
        <v>235</v>
      </c>
      <c r="E225" t="s">
        <v>42</v>
      </c>
      <c r="F225" t="s">
        <v>10</v>
      </c>
      <c r="G225" s="14">
        <v>73.3</v>
      </c>
      <c r="H225" s="14">
        <f>21.6+15.6</f>
        <v>37.2</v>
      </c>
      <c r="I225" s="14">
        <v>17.5</v>
      </c>
      <c r="J225" t="s">
        <v>13</v>
      </c>
      <c r="K225" t="s">
        <v>14</v>
      </c>
      <c r="L225" t="s">
        <v>23</v>
      </c>
      <c r="M225">
        <v>7042000</v>
      </c>
      <c r="N225" s="3">
        <v>96070.94133697136</v>
      </c>
      <c r="O225" s="13">
        <f t="shared" si="6"/>
        <v>3925.2682875167047</v>
      </c>
      <c r="P225" s="13">
        <f t="shared" si="7"/>
        <v>2658.31413945211</v>
      </c>
      <c r="Q225" s="1" t="s">
        <v>520</v>
      </c>
      <c r="R225" s="1" t="s">
        <v>109</v>
      </c>
      <c r="S225" s="13" t="s">
        <v>521</v>
      </c>
      <c r="T225" s="1"/>
    </row>
    <row r="226" spans="1:20" ht="25.5">
      <c r="A226">
        <v>223</v>
      </c>
      <c r="B226">
        <v>2</v>
      </c>
      <c r="C226" s="1" t="s">
        <v>546</v>
      </c>
      <c r="D226" s="1" t="s">
        <v>547</v>
      </c>
      <c r="E226" t="s">
        <v>548</v>
      </c>
      <c r="F226" t="s">
        <v>10</v>
      </c>
      <c r="G226" s="14">
        <v>64.2</v>
      </c>
      <c r="H226" s="14">
        <f>20+17.5</f>
        <v>37.5</v>
      </c>
      <c r="I226" s="14">
        <v>11</v>
      </c>
      <c r="J226" t="s">
        <v>13</v>
      </c>
      <c r="K226" t="s">
        <v>14</v>
      </c>
      <c r="L226" t="s">
        <v>17</v>
      </c>
      <c r="M226">
        <v>7190400</v>
      </c>
      <c r="N226" s="3">
        <v>112000</v>
      </c>
      <c r="O226" s="13">
        <f t="shared" si="6"/>
        <v>4576.0980592441265</v>
      </c>
      <c r="P226" s="13">
        <f t="shared" si="7"/>
        <v>3099.076364562062</v>
      </c>
      <c r="Q226" s="1" t="s">
        <v>24</v>
      </c>
      <c r="R226" s="1" t="s">
        <v>180</v>
      </c>
      <c r="S226" s="13" t="s">
        <v>549</v>
      </c>
      <c r="T226" s="1" t="s">
        <v>550</v>
      </c>
    </row>
    <row r="227" spans="1:20" ht="25.5">
      <c r="A227">
        <v>224</v>
      </c>
      <c r="B227">
        <v>2</v>
      </c>
      <c r="C227" s="1" t="s">
        <v>156</v>
      </c>
      <c r="D227" s="1" t="s">
        <v>235</v>
      </c>
      <c r="E227" t="s">
        <v>2</v>
      </c>
      <c r="F227" t="s">
        <v>10</v>
      </c>
      <c r="G227" s="14">
        <v>77.8</v>
      </c>
      <c r="H227" s="14">
        <f>22.1+16.1</f>
        <v>38.2</v>
      </c>
      <c r="I227" s="14">
        <v>16.4</v>
      </c>
      <c r="J227" t="s">
        <v>13</v>
      </c>
      <c r="K227" t="s">
        <v>14</v>
      </c>
      <c r="L227" t="s">
        <v>23</v>
      </c>
      <c r="M227">
        <v>7229000</v>
      </c>
      <c r="N227" s="3">
        <v>92917.73778920309</v>
      </c>
      <c r="O227" s="13">
        <f t="shared" si="6"/>
        <v>3796.4346389868474</v>
      </c>
      <c r="P227" s="13">
        <f t="shared" si="7"/>
        <v>2571.0639734919146</v>
      </c>
      <c r="Q227" s="1" t="s">
        <v>520</v>
      </c>
      <c r="R227" s="1" t="s">
        <v>109</v>
      </c>
      <c r="S227" s="13" t="s">
        <v>521</v>
      </c>
      <c r="T227" s="1"/>
    </row>
    <row r="228" spans="1:20" ht="25.5">
      <c r="A228">
        <v>225</v>
      </c>
      <c r="B228">
        <v>2</v>
      </c>
      <c r="C228" s="1" t="s">
        <v>156</v>
      </c>
      <c r="D228" s="1" t="s">
        <v>235</v>
      </c>
      <c r="E228" t="s">
        <v>40</v>
      </c>
      <c r="F228" t="s">
        <v>10</v>
      </c>
      <c r="G228" s="14">
        <v>74.2</v>
      </c>
      <c r="H228" s="14">
        <f>19.2+27.5</f>
        <v>46.7</v>
      </c>
      <c r="I228" s="14">
        <v>11</v>
      </c>
      <c r="J228" t="s">
        <v>13</v>
      </c>
      <c r="K228" t="s">
        <v>14</v>
      </c>
      <c r="L228" t="s">
        <v>23</v>
      </c>
      <c r="M228">
        <v>7245000</v>
      </c>
      <c r="N228" s="3">
        <v>97641.50943396226</v>
      </c>
      <c r="O228" s="13">
        <f t="shared" si="6"/>
        <v>3989.438587700194</v>
      </c>
      <c r="P228" s="13">
        <f t="shared" si="7"/>
        <v>2701.772268633536</v>
      </c>
      <c r="Q228" s="1" t="s">
        <v>520</v>
      </c>
      <c r="R228" s="1" t="s">
        <v>109</v>
      </c>
      <c r="S228" s="13" t="s">
        <v>521</v>
      </c>
      <c r="T228" s="1"/>
    </row>
    <row r="229" spans="1:20" ht="25.5">
      <c r="A229">
        <v>226</v>
      </c>
      <c r="B229">
        <v>2</v>
      </c>
      <c r="C229" s="1" t="s">
        <v>156</v>
      </c>
      <c r="D229" s="1" t="s">
        <v>235</v>
      </c>
      <c r="E229" t="s">
        <v>1</v>
      </c>
      <c r="F229" t="s">
        <v>10</v>
      </c>
      <c r="G229" s="14">
        <v>78.2</v>
      </c>
      <c r="H229" s="14">
        <f>22.1+16.1</f>
        <v>38.2</v>
      </c>
      <c r="I229" s="14">
        <v>16.4</v>
      </c>
      <c r="J229" t="s">
        <v>13</v>
      </c>
      <c r="K229" t="s">
        <v>14</v>
      </c>
      <c r="L229" t="s">
        <v>23</v>
      </c>
      <c r="M229">
        <v>7266000</v>
      </c>
      <c r="N229" s="3">
        <v>92915.6010230179</v>
      </c>
      <c r="O229" s="13">
        <f t="shared" si="6"/>
        <v>3796.3473349547658</v>
      </c>
      <c r="P229" s="13">
        <f t="shared" si="7"/>
        <v>2571.004848477797</v>
      </c>
      <c r="Q229" s="1" t="s">
        <v>520</v>
      </c>
      <c r="R229" s="1" t="s">
        <v>109</v>
      </c>
      <c r="S229" s="13" t="s">
        <v>521</v>
      </c>
      <c r="T229" s="1"/>
    </row>
    <row r="230" spans="1:20" ht="25.5">
      <c r="A230">
        <v>227</v>
      </c>
      <c r="B230">
        <v>2</v>
      </c>
      <c r="C230" s="1" t="s">
        <v>529</v>
      </c>
      <c r="D230" s="1" t="s">
        <v>530</v>
      </c>
      <c r="E230" t="s">
        <v>42</v>
      </c>
      <c r="F230" t="s">
        <v>10</v>
      </c>
      <c r="G230" s="14">
        <v>73.3</v>
      </c>
      <c r="H230" s="14">
        <f>21.6+15.6</f>
        <v>37.2</v>
      </c>
      <c r="I230" s="14">
        <v>17.5</v>
      </c>
      <c r="J230" t="s">
        <v>13</v>
      </c>
      <c r="K230" t="s">
        <v>14</v>
      </c>
      <c r="L230" t="s">
        <v>23</v>
      </c>
      <c r="M230">
        <v>7273000</v>
      </c>
      <c r="N230" s="3">
        <v>99222.37380627559</v>
      </c>
      <c r="O230" s="13">
        <f t="shared" si="6"/>
        <v>4054.029573290116</v>
      </c>
      <c r="P230" s="13">
        <f t="shared" si="7"/>
        <v>2745.515299096165</v>
      </c>
      <c r="Q230" s="1" t="s">
        <v>24</v>
      </c>
      <c r="R230" s="1" t="s">
        <v>26</v>
      </c>
      <c r="S230" s="13" t="s">
        <v>32</v>
      </c>
      <c r="T230" s="1" t="s">
        <v>86</v>
      </c>
    </row>
    <row r="231" spans="1:20" ht="25.5">
      <c r="A231">
        <v>228</v>
      </c>
      <c r="B231">
        <v>2</v>
      </c>
      <c r="C231" s="1" t="s">
        <v>529</v>
      </c>
      <c r="D231" s="1" t="s">
        <v>530</v>
      </c>
      <c r="E231" t="s">
        <v>40</v>
      </c>
      <c r="F231" t="s">
        <v>10</v>
      </c>
      <c r="G231" s="14">
        <v>74.2</v>
      </c>
      <c r="H231" s="14">
        <f>27.5+19.2</f>
        <v>46.7</v>
      </c>
      <c r="I231" s="14">
        <v>11</v>
      </c>
      <c r="J231" t="s">
        <v>13</v>
      </c>
      <c r="K231" t="s">
        <v>14</v>
      </c>
      <c r="L231" t="s">
        <v>23</v>
      </c>
      <c r="M231">
        <v>7479000</v>
      </c>
      <c r="N231" s="3">
        <v>100795.14824797843</v>
      </c>
      <c r="O231" s="13">
        <f t="shared" si="6"/>
        <v>4118.290020346411</v>
      </c>
      <c r="P231" s="13">
        <f t="shared" si="7"/>
        <v>2789.0344785521343</v>
      </c>
      <c r="Q231" s="1" t="s">
        <v>24</v>
      </c>
      <c r="R231" s="1" t="s">
        <v>26</v>
      </c>
      <c r="S231" s="13" t="s">
        <v>32</v>
      </c>
      <c r="T231" s="1" t="s">
        <v>86</v>
      </c>
    </row>
    <row r="232" spans="1:20" ht="25.5">
      <c r="A232">
        <v>229</v>
      </c>
      <c r="B232">
        <v>2</v>
      </c>
      <c r="C232" s="1" t="s">
        <v>546</v>
      </c>
      <c r="D232" s="1" t="s">
        <v>547</v>
      </c>
      <c r="E232" t="s">
        <v>548</v>
      </c>
      <c r="F232" t="s">
        <v>10</v>
      </c>
      <c r="G232" s="14">
        <v>69.4</v>
      </c>
      <c r="H232" s="14">
        <f>22+18.6</f>
        <v>40.6</v>
      </c>
      <c r="I232" s="14">
        <v>11</v>
      </c>
      <c r="J232" t="s">
        <v>13</v>
      </c>
      <c r="K232" t="s">
        <v>14</v>
      </c>
      <c r="L232" t="s">
        <v>17</v>
      </c>
      <c r="M232">
        <v>7500752.000000001</v>
      </c>
      <c r="N232" s="3">
        <v>108080</v>
      </c>
      <c r="O232" s="13">
        <f t="shared" si="6"/>
        <v>4415.934627170582</v>
      </c>
      <c r="P232" s="13">
        <f t="shared" si="7"/>
        <v>2990.6086918023893</v>
      </c>
      <c r="Q232" s="1" t="s">
        <v>24</v>
      </c>
      <c r="R232" s="1" t="s">
        <v>180</v>
      </c>
      <c r="S232" s="13" t="s">
        <v>549</v>
      </c>
      <c r="T232" s="1" t="s">
        <v>550</v>
      </c>
    </row>
    <row r="233" spans="1:20" ht="25.5">
      <c r="A233">
        <v>230</v>
      </c>
      <c r="B233">
        <v>2</v>
      </c>
      <c r="C233" s="1" t="s">
        <v>529</v>
      </c>
      <c r="D233" s="1" t="s">
        <v>530</v>
      </c>
      <c r="E233" t="s">
        <v>688</v>
      </c>
      <c r="F233" t="s">
        <v>10</v>
      </c>
      <c r="G233" s="14">
        <v>78.1</v>
      </c>
      <c r="H233" s="14">
        <f>22.1+16.1</f>
        <v>38.2</v>
      </c>
      <c r="I233" s="14">
        <v>16.4</v>
      </c>
      <c r="J233" t="s">
        <v>13</v>
      </c>
      <c r="K233" t="s">
        <v>14</v>
      </c>
      <c r="L233" t="s">
        <v>23</v>
      </c>
      <c r="M233">
        <v>7503000</v>
      </c>
      <c r="N233" s="3">
        <v>96069.14212548015</v>
      </c>
      <c r="O233" s="13">
        <f t="shared" si="6"/>
        <v>3925.194775300517</v>
      </c>
      <c r="P233" s="13">
        <f t="shared" si="7"/>
        <v>2658.2643546859736</v>
      </c>
      <c r="Q233" s="1" t="s">
        <v>24</v>
      </c>
      <c r="R233" s="1" t="s">
        <v>26</v>
      </c>
      <c r="S233" s="13" t="s">
        <v>32</v>
      </c>
      <c r="T233" s="1" t="s">
        <v>86</v>
      </c>
    </row>
    <row r="234" spans="1:20" ht="25.5">
      <c r="A234">
        <v>231</v>
      </c>
      <c r="B234">
        <v>2</v>
      </c>
      <c r="C234" s="1" t="s">
        <v>126</v>
      </c>
      <c r="D234" s="1" t="s">
        <v>310</v>
      </c>
      <c r="E234" t="s">
        <v>1</v>
      </c>
      <c r="F234" t="s">
        <v>10</v>
      </c>
      <c r="G234" s="14">
        <v>78.2</v>
      </c>
      <c r="H234" s="14">
        <f>22+16</f>
        <v>38</v>
      </c>
      <c r="I234" s="14">
        <v>16.4</v>
      </c>
      <c r="J234" t="s">
        <v>13</v>
      </c>
      <c r="K234" t="s">
        <v>14</v>
      </c>
      <c r="L234" t="s">
        <v>53</v>
      </c>
      <c r="M234">
        <v>7513000</v>
      </c>
      <c r="N234" s="3">
        <v>96074.16879795396</v>
      </c>
      <c r="O234" s="13">
        <f t="shared" si="6"/>
        <v>3925.4001551768724</v>
      </c>
      <c r="P234" s="13">
        <f t="shared" si="7"/>
        <v>2658.403444345402</v>
      </c>
      <c r="Q234" s="1" t="s">
        <v>24</v>
      </c>
      <c r="R234" s="1" t="s">
        <v>79</v>
      </c>
      <c r="S234" s="13" t="s">
        <v>80</v>
      </c>
      <c r="T234" s="1" t="s">
        <v>522</v>
      </c>
    </row>
    <row r="235" spans="1:20" ht="25.5">
      <c r="A235">
        <v>232</v>
      </c>
      <c r="B235">
        <v>2</v>
      </c>
      <c r="C235" s="1" t="s">
        <v>552</v>
      </c>
      <c r="D235" s="1" t="s">
        <v>553</v>
      </c>
      <c r="E235" t="s">
        <v>89</v>
      </c>
      <c r="F235" t="s">
        <v>10</v>
      </c>
      <c r="G235" s="14">
        <v>56.9</v>
      </c>
      <c r="H235" s="14">
        <f>15.8+18.9</f>
        <v>34.7</v>
      </c>
      <c r="I235" s="14">
        <v>8.9</v>
      </c>
      <c r="J235" t="s">
        <v>13</v>
      </c>
      <c r="K235" t="s">
        <v>14</v>
      </c>
      <c r="L235" t="s">
        <v>20</v>
      </c>
      <c r="M235">
        <v>8361000</v>
      </c>
      <c r="N235" s="3">
        <v>146942.0035149385</v>
      </c>
      <c r="O235" s="13">
        <f t="shared" si="6"/>
        <v>6003.759081304943</v>
      </c>
      <c r="P235" s="13">
        <f t="shared" si="7"/>
        <v>4065.9329469155473</v>
      </c>
      <c r="Q235" s="1" t="s">
        <v>24</v>
      </c>
      <c r="R235" s="1" t="s">
        <v>26</v>
      </c>
      <c r="S235" s="13" t="s">
        <v>32</v>
      </c>
      <c r="T235" s="1" t="s">
        <v>86</v>
      </c>
    </row>
    <row r="236" spans="1:20" ht="25.5">
      <c r="A236">
        <v>233</v>
      </c>
      <c r="B236">
        <v>2</v>
      </c>
      <c r="C236" s="1" t="s">
        <v>552</v>
      </c>
      <c r="D236" s="1" t="s">
        <v>553</v>
      </c>
      <c r="E236" t="s">
        <v>89</v>
      </c>
      <c r="F236" t="s">
        <v>10</v>
      </c>
      <c r="G236" s="14">
        <v>59</v>
      </c>
      <c r="H236" s="14">
        <f>15.9+18.5</f>
        <v>34.4</v>
      </c>
      <c r="I236" s="14">
        <v>9.6</v>
      </c>
      <c r="J236" t="s">
        <v>13</v>
      </c>
      <c r="K236" t="s">
        <v>14</v>
      </c>
      <c r="L236" t="s">
        <v>20</v>
      </c>
      <c r="M236">
        <v>8677000</v>
      </c>
      <c r="N236" s="3">
        <v>147067.7966101695</v>
      </c>
      <c r="O236" s="13">
        <f t="shared" si="6"/>
        <v>6008.898737902737</v>
      </c>
      <c r="P236" s="13">
        <f t="shared" si="7"/>
        <v>4069.4136827035427</v>
      </c>
      <c r="Q236" s="1" t="s">
        <v>24</v>
      </c>
      <c r="R236" s="1" t="s">
        <v>26</v>
      </c>
      <c r="S236" s="13" t="s">
        <v>32</v>
      </c>
      <c r="T236" s="1" t="s">
        <v>86</v>
      </c>
    </row>
    <row r="237" spans="1:20" ht="25.5">
      <c r="A237">
        <v>234</v>
      </c>
      <c r="B237">
        <v>2</v>
      </c>
      <c r="C237" s="1" t="s">
        <v>552</v>
      </c>
      <c r="D237" s="1" t="s">
        <v>553</v>
      </c>
      <c r="E237" t="s">
        <v>556</v>
      </c>
      <c r="F237" t="s">
        <v>10</v>
      </c>
      <c r="G237" s="14">
        <v>64.2</v>
      </c>
      <c r="H237" s="14">
        <f>17.8+19.7</f>
        <v>37.5</v>
      </c>
      <c r="I237" s="14">
        <v>10.1</v>
      </c>
      <c r="J237" t="s">
        <v>13</v>
      </c>
      <c r="K237" t="s">
        <v>14</v>
      </c>
      <c r="L237" t="s">
        <v>20</v>
      </c>
      <c r="M237">
        <v>9433000</v>
      </c>
      <c r="N237" s="3">
        <v>146931.46417445483</v>
      </c>
      <c r="O237" s="13">
        <f t="shared" si="6"/>
        <v>6003.328464737684</v>
      </c>
      <c r="P237" s="13">
        <f t="shared" si="7"/>
        <v>4065.6413199424132</v>
      </c>
      <c r="Q237" s="1" t="s">
        <v>24</v>
      </c>
      <c r="R237" s="1" t="s">
        <v>26</v>
      </c>
      <c r="S237" s="13" t="s">
        <v>32</v>
      </c>
      <c r="T237" s="1" t="s">
        <v>86</v>
      </c>
    </row>
    <row r="238" spans="1:20" ht="25.5">
      <c r="A238">
        <v>235</v>
      </c>
      <c r="B238">
        <v>2</v>
      </c>
      <c r="C238" s="1" t="s">
        <v>552</v>
      </c>
      <c r="D238" s="1" t="s">
        <v>553</v>
      </c>
      <c r="E238" t="s">
        <v>555</v>
      </c>
      <c r="F238" t="s">
        <v>10</v>
      </c>
      <c r="G238" s="14">
        <v>64.2</v>
      </c>
      <c r="H238" s="14">
        <f>17.8+19.7</f>
        <v>37.5</v>
      </c>
      <c r="I238" s="14">
        <v>10.1</v>
      </c>
      <c r="J238" t="s">
        <v>13</v>
      </c>
      <c r="K238" t="s">
        <v>14</v>
      </c>
      <c r="L238" t="s">
        <v>20</v>
      </c>
      <c r="M238">
        <v>9433000</v>
      </c>
      <c r="N238" s="3">
        <v>146931.46417445483</v>
      </c>
      <c r="O238" s="13">
        <f t="shared" si="6"/>
        <v>6003.328464737684</v>
      </c>
      <c r="P238" s="13">
        <f t="shared" si="7"/>
        <v>4065.6413199424132</v>
      </c>
      <c r="Q238" s="1" t="s">
        <v>24</v>
      </c>
      <c r="R238" s="1" t="s">
        <v>26</v>
      </c>
      <c r="S238" s="13" t="s">
        <v>32</v>
      </c>
      <c r="T238" s="1" t="s">
        <v>86</v>
      </c>
    </row>
    <row r="239" spans="1:20" ht="25.5">
      <c r="A239">
        <v>236</v>
      </c>
      <c r="B239">
        <v>2</v>
      </c>
      <c r="C239" s="1" t="s">
        <v>552</v>
      </c>
      <c r="D239" s="1" t="s">
        <v>553</v>
      </c>
      <c r="E239" t="s">
        <v>554</v>
      </c>
      <c r="F239" t="s">
        <v>10</v>
      </c>
      <c r="G239" s="14">
        <v>64.2</v>
      </c>
      <c r="H239" s="14">
        <f>17.8+19.7</f>
        <v>37.5</v>
      </c>
      <c r="I239" s="14">
        <v>10.1</v>
      </c>
      <c r="J239" t="s">
        <v>13</v>
      </c>
      <c r="K239" t="s">
        <v>14</v>
      </c>
      <c r="L239" t="s">
        <v>20</v>
      </c>
      <c r="M239">
        <v>9433000</v>
      </c>
      <c r="N239" s="3">
        <v>146931.46417445483</v>
      </c>
      <c r="O239" s="13">
        <f t="shared" si="6"/>
        <v>6003.328464737684</v>
      </c>
      <c r="P239" s="13">
        <f t="shared" si="7"/>
        <v>4065.6413199424132</v>
      </c>
      <c r="Q239" s="1" t="s">
        <v>24</v>
      </c>
      <c r="R239" s="1" t="s">
        <v>26</v>
      </c>
      <c r="S239" s="13" t="s">
        <v>32</v>
      </c>
      <c r="T239" s="1" t="s">
        <v>86</v>
      </c>
    </row>
    <row r="240" spans="1:20" ht="25.5">
      <c r="A240">
        <v>237</v>
      </c>
      <c r="B240">
        <v>2</v>
      </c>
      <c r="C240" s="1" t="s">
        <v>552</v>
      </c>
      <c r="D240" s="1" t="s">
        <v>553</v>
      </c>
      <c r="E240" t="s">
        <v>557</v>
      </c>
      <c r="F240" t="s">
        <v>10</v>
      </c>
      <c r="G240" s="14">
        <v>64.2</v>
      </c>
      <c r="H240" s="14">
        <f>17.8+19.7</f>
        <v>37.5</v>
      </c>
      <c r="I240" s="14">
        <v>10.1</v>
      </c>
      <c r="J240" t="s">
        <v>13</v>
      </c>
      <c r="K240" t="s">
        <v>14</v>
      </c>
      <c r="L240" t="s">
        <v>20</v>
      </c>
      <c r="M240">
        <v>9433000</v>
      </c>
      <c r="N240" s="3">
        <v>146931.46417445483</v>
      </c>
      <c r="O240" s="13">
        <f t="shared" si="6"/>
        <v>6003.328464737684</v>
      </c>
      <c r="P240" s="13">
        <f t="shared" si="7"/>
        <v>4065.6413199424132</v>
      </c>
      <c r="Q240" s="1" t="s">
        <v>24</v>
      </c>
      <c r="R240" s="1" t="s">
        <v>26</v>
      </c>
      <c r="S240" s="13" t="s">
        <v>32</v>
      </c>
      <c r="T240" s="1" t="s">
        <v>86</v>
      </c>
    </row>
    <row r="241" spans="1:20" ht="25.5">
      <c r="A241">
        <v>238</v>
      </c>
      <c r="B241">
        <v>2</v>
      </c>
      <c r="C241" s="1" t="s">
        <v>552</v>
      </c>
      <c r="D241" s="1" t="s">
        <v>553</v>
      </c>
      <c r="E241" t="s">
        <v>556</v>
      </c>
      <c r="F241" t="s">
        <v>10</v>
      </c>
      <c r="G241" s="14">
        <v>69.3</v>
      </c>
      <c r="H241" s="14">
        <f>19.4+20.4</f>
        <v>39.8</v>
      </c>
      <c r="I241" s="14">
        <v>10.8</v>
      </c>
      <c r="J241" t="s">
        <v>13</v>
      </c>
      <c r="K241" t="s">
        <v>14</v>
      </c>
      <c r="L241" t="s">
        <v>20</v>
      </c>
      <c r="M241">
        <v>10194000</v>
      </c>
      <c r="N241" s="3">
        <v>147099.5670995671</v>
      </c>
      <c r="O241" s="13">
        <f t="shared" si="6"/>
        <v>6010.19681714268</v>
      </c>
      <c r="P241" s="13">
        <f t="shared" si="7"/>
        <v>4070.292782460531</v>
      </c>
      <c r="Q241" s="1" t="s">
        <v>24</v>
      </c>
      <c r="R241" s="1" t="s">
        <v>26</v>
      </c>
      <c r="S241" s="13" t="s">
        <v>32</v>
      </c>
      <c r="T241" s="1" t="s">
        <v>86</v>
      </c>
    </row>
    <row r="242" spans="1:20" ht="25.5">
      <c r="A242">
        <v>239</v>
      </c>
      <c r="B242">
        <v>2</v>
      </c>
      <c r="C242" s="1" t="s">
        <v>552</v>
      </c>
      <c r="D242" s="1" t="s">
        <v>553</v>
      </c>
      <c r="E242" t="s">
        <v>555</v>
      </c>
      <c r="F242" t="s">
        <v>10</v>
      </c>
      <c r="G242" s="14">
        <v>69.3</v>
      </c>
      <c r="H242" s="14">
        <f>19.4+20.4</f>
        <v>39.8</v>
      </c>
      <c r="I242" s="14">
        <v>10.8</v>
      </c>
      <c r="J242" t="s">
        <v>13</v>
      </c>
      <c r="K242" t="s">
        <v>14</v>
      </c>
      <c r="L242" t="s">
        <v>20</v>
      </c>
      <c r="M242">
        <v>10194000</v>
      </c>
      <c r="N242" s="3">
        <v>147099.5670995671</v>
      </c>
      <c r="O242" s="13">
        <f t="shared" si="6"/>
        <v>6010.19681714268</v>
      </c>
      <c r="P242" s="13">
        <f t="shared" si="7"/>
        <v>4070.292782460531</v>
      </c>
      <c r="Q242" s="1" t="s">
        <v>24</v>
      </c>
      <c r="R242" s="1" t="s">
        <v>26</v>
      </c>
      <c r="S242" s="13" t="s">
        <v>32</v>
      </c>
      <c r="T242" s="1" t="s">
        <v>86</v>
      </c>
    </row>
    <row r="243" spans="1:20" ht="25.5">
      <c r="A243">
        <v>240</v>
      </c>
      <c r="B243">
        <v>2</v>
      </c>
      <c r="C243" s="1" t="s">
        <v>552</v>
      </c>
      <c r="D243" s="1" t="s">
        <v>553</v>
      </c>
      <c r="E243" t="s">
        <v>554</v>
      </c>
      <c r="F243" t="s">
        <v>10</v>
      </c>
      <c r="G243" s="14">
        <v>69.3</v>
      </c>
      <c r="H243" s="14">
        <f>19.4+20.4</f>
        <v>39.8</v>
      </c>
      <c r="I243" s="14">
        <v>10.8</v>
      </c>
      <c r="J243" t="s">
        <v>13</v>
      </c>
      <c r="K243" t="s">
        <v>14</v>
      </c>
      <c r="L243" t="s">
        <v>20</v>
      </c>
      <c r="M243">
        <v>10194000</v>
      </c>
      <c r="N243" s="3">
        <v>147099.5670995671</v>
      </c>
      <c r="O243" s="13">
        <f t="shared" si="6"/>
        <v>6010.19681714268</v>
      </c>
      <c r="P243" s="13">
        <f t="shared" si="7"/>
        <v>4070.292782460531</v>
      </c>
      <c r="Q243" s="1" t="s">
        <v>24</v>
      </c>
      <c r="R243" s="1" t="s">
        <v>26</v>
      </c>
      <c r="S243" s="13" t="s">
        <v>32</v>
      </c>
      <c r="T243" s="1" t="s">
        <v>86</v>
      </c>
    </row>
    <row r="244" spans="1:20" ht="25.5">
      <c r="A244">
        <v>241</v>
      </c>
      <c r="B244">
        <v>2</v>
      </c>
      <c r="C244" s="1" t="s">
        <v>552</v>
      </c>
      <c r="D244" s="1" t="s">
        <v>553</v>
      </c>
      <c r="E244" t="s">
        <v>557</v>
      </c>
      <c r="F244" t="s">
        <v>10</v>
      </c>
      <c r="G244" s="14">
        <v>71.6</v>
      </c>
      <c r="H244" s="14">
        <f>19.4+20.4</f>
        <v>39.8</v>
      </c>
      <c r="I244" s="14">
        <v>10.8</v>
      </c>
      <c r="J244" t="s">
        <v>13</v>
      </c>
      <c r="K244" t="s">
        <v>14</v>
      </c>
      <c r="L244" t="s">
        <v>20</v>
      </c>
      <c r="M244">
        <v>10525000</v>
      </c>
      <c r="N244" s="3">
        <v>146997.20670391063</v>
      </c>
      <c r="O244" s="13">
        <f t="shared" si="6"/>
        <v>6006.014574214939</v>
      </c>
      <c r="P244" s="13">
        <f t="shared" si="7"/>
        <v>4067.4604370779757</v>
      </c>
      <c r="Q244" s="1" t="s">
        <v>24</v>
      </c>
      <c r="R244" s="1" t="s">
        <v>26</v>
      </c>
      <c r="S244" s="13" t="s">
        <v>32</v>
      </c>
      <c r="T244" s="1" t="s">
        <v>86</v>
      </c>
    </row>
    <row r="245" spans="1:20" ht="25.5">
      <c r="A245">
        <v>242</v>
      </c>
      <c r="B245">
        <v>2</v>
      </c>
      <c r="C245" s="1" t="s">
        <v>546</v>
      </c>
      <c r="D245" s="1" t="s">
        <v>547</v>
      </c>
      <c r="E245" t="s">
        <v>548</v>
      </c>
      <c r="F245" t="s">
        <v>10</v>
      </c>
      <c r="G245" s="14">
        <v>96.5</v>
      </c>
      <c r="H245" s="14">
        <f>36.5+20</f>
        <v>56.5</v>
      </c>
      <c r="I245" s="14">
        <v>14</v>
      </c>
      <c r="J245" t="s">
        <v>13</v>
      </c>
      <c r="K245" t="s">
        <v>14</v>
      </c>
      <c r="L245" t="s">
        <v>17</v>
      </c>
      <c r="M245">
        <v>11348400</v>
      </c>
      <c r="N245" s="3">
        <v>117600</v>
      </c>
      <c r="O245" s="13">
        <f t="shared" si="6"/>
        <v>4804.902962206333</v>
      </c>
      <c r="P245" s="13">
        <f t="shared" si="7"/>
        <v>3254.030182790165</v>
      </c>
      <c r="Q245" s="1" t="s">
        <v>24</v>
      </c>
      <c r="R245" s="1" t="s">
        <v>180</v>
      </c>
      <c r="S245" s="13" t="s">
        <v>549</v>
      </c>
      <c r="T245" s="1" t="s">
        <v>550</v>
      </c>
    </row>
    <row r="246" spans="1:20" ht="25.5">
      <c r="A246">
        <v>243</v>
      </c>
      <c r="B246">
        <v>2</v>
      </c>
      <c r="C246" s="1" t="s">
        <v>552</v>
      </c>
      <c r="D246" s="1" t="s">
        <v>553</v>
      </c>
      <c r="E246" t="s">
        <v>89</v>
      </c>
      <c r="F246" t="s">
        <v>10</v>
      </c>
      <c r="G246" s="14">
        <v>81.1</v>
      </c>
      <c r="H246" s="14">
        <f>16.9+32.2</f>
        <v>49.1</v>
      </c>
      <c r="I246" s="14">
        <v>11.5</v>
      </c>
      <c r="J246" t="s">
        <v>13</v>
      </c>
      <c r="K246" t="s">
        <v>14</v>
      </c>
      <c r="L246" t="s">
        <v>20</v>
      </c>
      <c r="M246">
        <v>11919000</v>
      </c>
      <c r="N246" s="3">
        <v>146966.70776818742</v>
      </c>
      <c r="O246" s="13">
        <f t="shared" si="6"/>
        <v>6004.768448138403</v>
      </c>
      <c r="P246" s="13">
        <f t="shared" si="7"/>
        <v>4066.6165216240106</v>
      </c>
      <c r="Q246" s="1" t="s">
        <v>24</v>
      </c>
      <c r="R246" s="1" t="s">
        <v>26</v>
      </c>
      <c r="S246" s="13" t="s">
        <v>32</v>
      </c>
      <c r="T246" s="1" t="s">
        <v>86</v>
      </c>
    </row>
    <row r="247" spans="1:20" ht="38.25">
      <c r="A247">
        <v>244</v>
      </c>
      <c r="B247">
        <v>2</v>
      </c>
      <c r="C247" s="1" t="s">
        <v>689</v>
      </c>
      <c r="D247" s="1" t="s">
        <v>553</v>
      </c>
      <c r="E247" t="s">
        <v>7</v>
      </c>
      <c r="F247" t="s">
        <v>10</v>
      </c>
      <c r="G247" s="14">
        <v>77.5</v>
      </c>
      <c r="H247" s="14">
        <f>15.5+20.5</f>
        <v>36</v>
      </c>
      <c r="I247" s="14">
        <v>12</v>
      </c>
      <c r="J247" t="s">
        <v>13</v>
      </c>
      <c r="K247" t="s">
        <v>14</v>
      </c>
      <c r="L247" t="s">
        <v>19</v>
      </c>
      <c r="M247">
        <v>13950000</v>
      </c>
      <c r="N247" s="3">
        <v>180000</v>
      </c>
      <c r="O247" s="13">
        <f t="shared" si="6"/>
        <v>7354.443309499489</v>
      </c>
      <c r="P247" s="13">
        <f t="shared" si="7"/>
        <v>4980.658443046171</v>
      </c>
      <c r="Q247" s="1"/>
      <c r="R247" s="1" t="s">
        <v>28</v>
      </c>
      <c r="S247" s="13" t="s">
        <v>690</v>
      </c>
      <c r="T247" s="1" t="s">
        <v>691</v>
      </c>
    </row>
    <row r="248" spans="1:20" ht="25.5">
      <c r="A248">
        <v>245</v>
      </c>
      <c r="B248">
        <v>2</v>
      </c>
      <c r="C248" s="1" t="s">
        <v>552</v>
      </c>
      <c r="D248" s="1" t="s">
        <v>553</v>
      </c>
      <c r="E248" t="s">
        <v>556</v>
      </c>
      <c r="F248" t="s">
        <v>10</v>
      </c>
      <c r="G248" s="14">
        <v>96.5</v>
      </c>
      <c r="H248" s="14">
        <f>20.4+34.8</f>
        <v>55.199999999999996</v>
      </c>
      <c r="I248" s="14">
        <v>12.9</v>
      </c>
      <c r="J248" t="s">
        <v>13</v>
      </c>
      <c r="K248" t="s">
        <v>14</v>
      </c>
      <c r="L248" t="s">
        <v>20</v>
      </c>
      <c r="M248">
        <v>14191000</v>
      </c>
      <c r="N248" s="3">
        <v>147056.99481865286</v>
      </c>
      <c r="O248" s="13">
        <f t="shared" si="6"/>
        <v>6008.457398106348</v>
      </c>
      <c r="P248" s="13">
        <f t="shared" si="7"/>
        <v>4069.114793625113</v>
      </c>
      <c r="Q248" s="1" t="s">
        <v>24</v>
      </c>
      <c r="R248" s="1" t="s">
        <v>26</v>
      </c>
      <c r="S248" s="13" t="s">
        <v>32</v>
      </c>
      <c r="T248" s="1" t="s">
        <v>86</v>
      </c>
    </row>
    <row r="249" spans="1:20" ht="25.5">
      <c r="A249">
        <v>246</v>
      </c>
      <c r="B249">
        <v>2</v>
      </c>
      <c r="C249" s="1" t="s">
        <v>552</v>
      </c>
      <c r="D249" s="1" t="s">
        <v>553</v>
      </c>
      <c r="E249" t="s">
        <v>555</v>
      </c>
      <c r="F249" t="s">
        <v>10</v>
      </c>
      <c r="G249" s="14">
        <v>96.5</v>
      </c>
      <c r="H249" s="14">
        <f>20.4+34.8</f>
        <v>55.199999999999996</v>
      </c>
      <c r="I249" s="14">
        <v>12.9</v>
      </c>
      <c r="J249" t="s">
        <v>13</v>
      </c>
      <c r="K249" t="s">
        <v>14</v>
      </c>
      <c r="L249" t="s">
        <v>20</v>
      </c>
      <c r="M249">
        <v>14191000</v>
      </c>
      <c r="N249" s="3">
        <v>147056.99481865286</v>
      </c>
      <c r="O249" s="13">
        <f t="shared" si="6"/>
        <v>6008.457398106348</v>
      </c>
      <c r="P249" s="13">
        <f t="shared" si="7"/>
        <v>4069.114793625113</v>
      </c>
      <c r="Q249" s="1" t="s">
        <v>24</v>
      </c>
      <c r="R249" s="1" t="s">
        <v>26</v>
      </c>
      <c r="S249" s="13" t="s">
        <v>32</v>
      </c>
      <c r="T249" s="1" t="s">
        <v>86</v>
      </c>
    </row>
    <row r="250" spans="1:20" ht="25.5">
      <c r="A250">
        <v>247</v>
      </c>
      <c r="B250">
        <v>2</v>
      </c>
      <c r="C250" s="1" t="s">
        <v>552</v>
      </c>
      <c r="D250" s="1" t="s">
        <v>553</v>
      </c>
      <c r="E250" t="s">
        <v>557</v>
      </c>
      <c r="F250" t="s">
        <v>10</v>
      </c>
      <c r="G250" s="14">
        <v>96.5</v>
      </c>
      <c r="H250" s="14">
        <f>20.4+34.8</f>
        <v>55.199999999999996</v>
      </c>
      <c r="I250" s="14">
        <v>12.9</v>
      </c>
      <c r="J250" t="s">
        <v>13</v>
      </c>
      <c r="K250" t="s">
        <v>14</v>
      </c>
      <c r="L250" t="s">
        <v>20</v>
      </c>
      <c r="M250">
        <v>14191000</v>
      </c>
      <c r="N250" s="3">
        <v>147056.99481865286</v>
      </c>
      <c r="O250" s="13">
        <f t="shared" si="6"/>
        <v>6008.457398106348</v>
      </c>
      <c r="P250" s="13">
        <f t="shared" si="7"/>
        <v>4069.114793625113</v>
      </c>
      <c r="Q250" s="1" t="s">
        <v>24</v>
      </c>
      <c r="R250" s="1" t="s">
        <v>26</v>
      </c>
      <c r="S250" s="13" t="s">
        <v>32</v>
      </c>
      <c r="T250" s="1" t="s">
        <v>86</v>
      </c>
    </row>
    <row r="251" spans="1:20" ht="25.5">
      <c r="A251">
        <v>248</v>
      </c>
      <c r="B251">
        <v>2</v>
      </c>
      <c r="C251" s="1" t="s">
        <v>552</v>
      </c>
      <c r="D251" s="1" t="s">
        <v>553</v>
      </c>
      <c r="E251" t="s">
        <v>554</v>
      </c>
      <c r="F251" t="s">
        <v>10</v>
      </c>
      <c r="G251" s="14">
        <v>96.5</v>
      </c>
      <c r="H251" s="14">
        <f>20.4+34.8</f>
        <v>55.199999999999996</v>
      </c>
      <c r="I251" s="14">
        <v>12.9</v>
      </c>
      <c r="J251" t="s">
        <v>13</v>
      </c>
      <c r="K251" t="s">
        <v>14</v>
      </c>
      <c r="L251" t="s">
        <v>20</v>
      </c>
      <c r="M251">
        <v>14191000</v>
      </c>
      <c r="N251" s="3">
        <v>147056.99481865286</v>
      </c>
      <c r="O251" s="13">
        <f t="shared" si="6"/>
        <v>6008.457398106348</v>
      </c>
      <c r="P251" s="13">
        <f t="shared" si="7"/>
        <v>4069.114793625113</v>
      </c>
      <c r="Q251" s="1" t="s">
        <v>24</v>
      </c>
      <c r="R251" s="1" t="s">
        <v>26</v>
      </c>
      <c r="S251" s="13" t="s">
        <v>32</v>
      </c>
      <c r="T251" s="1" t="s">
        <v>86</v>
      </c>
    </row>
  </sheetData>
  <autoFilter ref="A3:T25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workbookViewId="0" topLeftCell="A151">
      <selection activeCell="O160" sqref="O160"/>
    </sheetView>
  </sheetViews>
  <sheetFormatPr defaultColWidth="9.00390625" defaultRowHeight="12.75"/>
  <cols>
    <col min="1" max="1" width="5.00390625" style="0" customWidth="1"/>
    <col min="2" max="2" width="4.375" style="0" customWidth="1"/>
    <col min="3" max="3" width="17.375" style="0" customWidth="1"/>
    <col min="4" max="4" width="18.25390625" style="0" customWidth="1"/>
    <col min="5" max="5" width="9.75390625" style="0" customWidth="1"/>
    <col min="6" max="6" width="5.625" style="0" customWidth="1"/>
    <col min="7" max="7" width="7.75390625" style="0" customWidth="1"/>
    <col min="8" max="8" width="9.375" style="0" customWidth="1"/>
    <col min="9" max="9" width="6.75390625" style="0" customWidth="1"/>
    <col min="10" max="10" width="4.625" style="0" customWidth="1"/>
    <col min="11" max="11" width="6.00390625" style="0" customWidth="1"/>
    <col min="13" max="15" width="10.00390625" style="0" customWidth="1"/>
    <col min="16" max="16" width="9.75390625" style="0" customWidth="1"/>
    <col min="17" max="17" width="5.125" style="0" customWidth="1"/>
    <col min="18" max="18" width="11.25390625" style="0" customWidth="1"/>
    <col min="20" max="20" width="12.75390625" style="0" customWidth="1"/>
    <col min="23" max="23" width="12.125" style="0" customWidth="1"/>
  </cols>
  <sheetData>
    <row r="1" spans="21:23" ht="12.75">
      <c r="U1" t="s">
        <v>54</v>
      </c>
      <c r="V1" t="s">
        <v>55</v>
      </c>
      <c r="W1" s="4">
        <v>39477</v>
      </c>
    </row>
    <row r="2" spans="1:22" ht="94.5">
      <c r="A2" s="6" t="s">
        <v>61</v>
      </c>
      <c r="B2" s="6" t="s">
        <v>62</v>
      </c>
      <c r="C2" s="6" t="s">
        <v>56</v>
      </c>
      <c r="D2" s="6" t="s">
        <v>63</v>
      </c>
      <c r="E2" s="6" t="s">
        <v>64</v>
      </c>
      <c r="F2" s="6" t="s">
        <v>65</v>
      </c>
      <c r="G2" s="6" t="s">
        <v>66</v>
      </c>
      <c r="H2" s="6" t="s">
        <v>67</v>
      </c>
      <c r="I2" s="6" t="s">
        <v>68</v>
      </c>
      <c r="J2" s="6" t="s">
        <v>69</v>
      </c>
      <c r="K2" s="6" t="s">
        <v>70</v>
      </c>
      <c r="L2" s="6" t="s">
        <v>71</v>
      </c>
      <c r="M2" s="6" t="s">
        <v>72</v>
      </c>
      <c r="N2" s="6" t="s">
        <v>73</v>
      </c>
      <c r="O2" s="6" t="s">
        <v>74</v>
      </c>
      <c r="P2" s="6" t="s">
        <v>75</v>
      </c>
      <c r="Q2" s="6" t="s">
        <v>57</v>
      </c>
      <c r="R2" s="6" t="s">
        <v>58</v>
      </c>
      <c r="S2" s="6" t="s">
        <v>59</v>
      </c>
      <c r="T2" s="6" t="s">
        <v>60</v>
      </c>
      <c r="U2" s="5">
        <v>24.475</v>
      </c>
      <c r="V2">
        <v>36.1398</v>
      </c>
    </row>
    <row r="4" spans="1:20" ht="25.5">
      <c r="A4">
        <v>1</v>
      </c>
      <c r="B4">
        <v>3</v>
      </c>
      <c r="C4" s="1" t="s">
        <v>214</v>
      </c>
      <c r="D4" s="1" t="s">
        <v>231</v>
      </c>
      <c r="E4" s="2" t="s">
        <v>408</v>
      </c>
      <c r="G4">
        <v>76</v>
      </c>
      <c r="H4">
        <v>47</v>
      </c>
      <c r="I4">
        <v>9.3</v>
      </c>
      <c r="J4" s="2" t="s">
        <v>13</v>
      </c>
      <c r="K4" s="2" t="s">
        <v>14</v>
      </c>
      <c r="M4">
        <v>4700000</v>
      </c>
      <c r="N4" s="3">
        <v>61842.10526315789</v>
      </c>
      <c r="O4" s="3">
        <f>N4/$U$2</f>
        <v>2526.745873877748</v>
      </c>
      <c r="P4" s="3">
        <f>N4/$V$2</f>
        <v>1711.1911317483189</v>
      </c>
      <c r="Q4" s="3"/>
      <c r="R4" s="13" t="s">
        <v>692</v>
      </c>
      <c r="S4" s="13" t="s">
        <v>693</v>
      </c>
      <c r="T4" s="13" t="s">
        <v>694</v>
      </c>
    </row>
    <row r="5" spans="1:20" s="10" customFormat="1" ht="25.5">
      <c r="A5" s="10">
        <v>2</v>
      </c>
      <c r="B5" s="10">
        <v>3</v>
      </c>
      <c r="C5" s="11" t="s">
        <v>214</v>
      </c>
      <c r="D5" s="11" t="s">
        <v>223</v>
      </c>
      <c r="E5" s="12" t="s">
        <v>92</v>
      </c>
      <c r="F5" s="10" t="s">
        <v>10</v>
      </c>
      <c r="G5" s="10">
        <v>74.3</v>
      </c>
      <c r="H5" s="10">
        <f>14+14.8+15.4</f>
        <v>44.2</v>
      </c>
      <c r="I5" s="10">
        <v>11</v>
      </c>
      <c r="J5" s="12" t="s">
        <v>13</v>
      </c>
      <c r="K5" s="12" t="s">
        <v>14</v>
      </c>
      <c r="L5" s="10" t="s">
        <v>20</v>
      </c>
      <c r="M5" s="10">
        <v>4700000</v>
      </c>
      <c r="N5" s="3">
        <v>63257.06594885599</v>
      </c>
      <c r="O5" s="3">
        <f aca="true" t="shared" si="0" ref="O5:O68">N5/$U$2</f>
        <v>2584.5583635896214</v>
      </c>
      <c r="P5" s="3">
        <f aca="true" t="shared" si="1" ref="P5:P68">N5/$V$2</f>
        <v>1750.3435533361</v>
      </c>
      <c r="Q5" s="3"/>
      <c r="R5" s="13" t="s">
        <v>27</v>
      </c>
      <c r="S5" s="13" t="s">
        <v>50</v>
      </c>
      <c r="T5" s="15"/>
    </row>
    <row r="6" spans="1:20" s="10" customFormat="1" ht="25.5">
      <c r="A6">
        <v>3</v>
      </c>
      <c r="B6" s="10">
        <v>3</v>
      </c>
      <c r="C6" s="11" t="s">
        <v>379</v>
      </c>
      <c r="D6" s="11" t="s">
        <v>243</v>
      </c>
      <c r="E6" s="12" t="s">
        <v>380</v>
      </c>
      <c r="F6" s="10" t="s">
        <v>10</v>
      </c>
      <c r="G6" s="10">
        <v>77.4</v>
      </c>
      <c r="H6" s="10">
        <v>47</v>
      </c>
      <c r="I6" s="10">
        <v>9.3</v>
      </c>
      <c r="J6" s="12" t="s">
        <v>13</v>
      </c>
      <c r="K6" s="12" t="s">
        <v>14</v>
      </c>
      <c r="L6" s="10" t="s">
        <v>16</v>
      </c>
      <c r="M6" s="10">
        <v>4797000</v>
      </c>
      <c r="N6" s="3">
        <v>61976.744186046504</v>
      </c>
      <c r="O6" s="3">
        <f t="shared" si="0"/>
        <v>2532.246953464617</v>
      </c>
      <c r="P6" s="3">
        <f t="shared" si="1"/>
        <v>1714.9166344596954</v>
      </c>
      <c r="Q6" s="3" t="s">
        <v>24</v>
      </c>
      <c r="R6" s="13" t="s">
        <v>26</v>
      </c>
      <c r="S6" s="13" t="s">
        <v>32</v>
      </c>
      <c r="T6" s="15" t="s">
        <v>133</v>
      </c>
    </row>
    <row r="7" spans="1:20" s="10" customFormat="1" ht="25.5">
      <c r="A7" s="10">
        <v>4</v>
      </c>
      <c r="B7" s="10">
        <v>3</v>
      </c>
      <c r="C7" s="11" t="s">
        <v>381</v>
      </c>
      <c r="D7" s="11" t="s">
        <v>247</v>
      </c>
      <c r="E7" s="12" t="s">
        <v>380</v>
      </c>
      <c r="F7" s="10" t="s">
        <v>10</v>
      </c>
      <c r="G7" s="10">
        <v>77.4</v>
      </c>
      <c r="H7" s="10">
        <f>18+14.8+14.2</f>
        <v>47</v>
      </c>
      <c r="I7" s="10">
        <v>9.3</v>
      </c>
      <c r="J7" s="12" t="s">
        <v>13</v>
      </c>
      <c r="K7" s="12" t="s">
        <v>14</v>
      </c>
      <c r="L7" s="10" t="s">
        <v>16</v>
      </c>
      <c r="M7" s="10">
        <v>4797000</v>
      </c>
      <c r="N7" s="3">
        <v>61976.744186046504</v>
      </c>
      <c r="O7" s="3">
        <f t="shared" si="0"/>
        <v>2532.246953464617</v>
      </c>
      <c r="P7" s="3">
        <f t="shared" si="1"/>
        <v>1714.9166344596954</v>
      </c>
      <c r="Q7" s="3" t="s">
        <v>24</v>
      </c>
      <c r="R7" s="13" t="s">
        <v>26</v>
      </c>
      <c r="S7" s="13" t="s">
        <v>32</v>
      </c>
      <c r="T7" s="15" t="s">
        <v>86</v>
      </c>
    </row>
    <row r="8" spans="1:20" s="10" customFormat="1" ht="25.5">
      <c r="A8">
        <v>5</v>
      </c>
      <c r="B8" s="10">
        <v>3</v>
      </c>
      <c r="C8" s="11" t="s">
        <v>377</v>
      </c>
      <c r="D8" s="11" t="s">
        <v>243</v>
      </c>
      <c r="E8" s="12" t="s">
        <v>380</v>
      </c>
      <c r="F8" s="10" t="s">
        <v>10</v>
      </c>
      <c r="G8" s="10">
        <v>77.4</v>
      </c>
      <c r="H8" s="10">
        <v>47</v>
      </c>
      <c r="I8" s="10">
        <v>9.3</v>
      </c>
      <c r="J8" s="12" t="s">
        <v>13</v>
      </c>
      <c r="K8" s="12" t="s">
        <v>14</v>
      </c>
      <c r="L8" s="10" t="s">
        <v>16</v>
      </c>
      <c r="M8" s="10">
        <v>4797000</v>
      </c>
      <c r="N8" s="3">
        <v>61976.744186046504</v>
      </c>
      <c r="O8" s="3">
        <f t="shared" si="0"/>
        <v>2532.246953464617</v>
      </c>
      <c r="P8" s="3">
        <f t="shared" si="1"/>
        <v>1714.9166344596954</v>
      </c>
      <c r="Q8" s="3" t="s">
        <v>24</v>
      </c>
      <c r="R8" s="13" t="s">
        <v>26</v>
      </c>
      <c r="S8" s="13" t="s">
        <v>32</v>
      </c>
      <c r="T8" s="15" t="s">
        <v>37</v>
      </c>
    </row>
    <row r="9" spans="1:20" s="10" customFormat="1" ht="12.75">
      <c r="A9" s="10">
        <v>6</v>
      </c>
      <c r="B9" s="10">
        <v>3</v>
      </c>
      <c r="C9" s="11" t="s">
        <v>361</v>
      </c>
      <c r="D9" s="11" t="s">
        <v>293</v>
      </c>
      <c r="E9" s="12" t="s">
        <v>221</v>
      </c>
      <c r="F9" s="10" t="s">
        <v>10</v>
      </c>
      <c r="G9" s="10">
        <v>82</v>
      </c>
      <c r="H9" s="10">
        <f>22+20+14</f>
        <v>56</v>
      </c>
      <c r="I9" s="10">
        <v>13</v>
      </c>
      <c r="J9" s="12" t="s">
        <v>13</v>
      </c>
      <c r="K9" s="12" t="s">
        <v>14</v>
      </c>
      <c r="L9" s="10" t="s">
        <v>19</v>
      </c>
      <c r="M9" s="10">
        <v>4800000</v>
      </c>
      <c r="N9" s="3">
        <v>58536.58536585366</v>
      </c>
      <c r="O9" s="3">
        <f t="shared" si="0"/>
        <v>2391.688881138045</v>
      </c>
      <c r="P9" s="3">
        <f t="shared" si="1"/>
        <v>1619.726322941844</v>
      </c>
      <c r="Q9" s="3"/>
      <c r="R9" s="13" t="s">
        <v>695</v>
      </c>
      <c r="S9" s="13" t="s">
        <v>696</v>
      </c>
      <c r="T9" s="15" t="s">
        <v>697</v>
      </c>
    </row>
    <row r="10" spans="1:20" s="10" customFormat="1" ht="12.75">
      <c r="A10">
        <v>7</v>
      </c>
      <c r="B10" s="10">
        <v>3</v>
      </c>
      <c r="C10" s="11" t="s">
        <v>361</v>
      </c>
      <c r="D10" s="11" t="s">
        <v>243</v>
      </c>
      <c r="E10" s="12" t="s">
        <v>294</v>
      </c>
      <c r="F10" s="10" t="s">
        <v>10</v>
      </c>
      <c r="G10" s="10">
        <v>80</v>
      </c>
      <c r="H10" s="10">
        <f>22+20+14.3</f>
        <v>56.3</v>
      </c>
      <c r="I10" s="10">
        <v>12</v>
      </c>
      <c r="J10" s="12" t="s">
        <v>13</v>
      </c>
      <c r="K10" s="12" t="s">
        <v>14</v>
      </c>
      <c r="L10" s="10" t="s">
        <v>19</v>
      </c>
      <c r="M10" s="10">
        <v>4800000</v>
      </c>
      <c r="N10" s="3">
        <v>60000</v>
      </c>
      <c r="O10" s="3">
        <f t="shared" si="0"/>
        <v>2451.4811031664963</v>
      </c>
      <c r="P10" s="3">
        <f t="shared" si="1"/>
        <v>1660.21948101539</v>
      </c>
      <c r="Q10" s="3"/>
      <c r="R10" s="13" t="s">
        <v>25</v>
      </c>
      <c r="S10" s="13" t="s">
        <v>147</v>
      </c>
      <c r="T10" s="15" t="s">
        <v>464</v>
      </c>
    </row>
    <row r="11" spans="1:20" s="10" customFormat="1" ht="38.25">
      <c r="A11" s="10">
        <v>8</v>
      </c>
      <c r="B11" s="10">
        <v>3</v>
      </c>
      <c r="C11" s="11" t="s">
        <v>365</v>
      </c>
      <c r="D11" s="11" t="s">
        <v>235</v>
      </c>
      <c r="E11" s="12" t="s">
        <v>315</v>
      </c>
      <c r="F11" s="10" t="s">
        <v>10</v>
      </c>
      <c r="G11" s="10">
        <v>84</v>
      </c>
      <c r="H11" s="10">
        <f>19.2+16+14.4</f>
        <v>49.6</v>
      </c>
      <c r="I11" s="10">
        <v>11.9</v>
      </c>
      <c r="J11" s="12" t="s">
        <v>13</v>
      </c>
      <c r="K11" s="12">
        <v>2</v>
      </c>
      <c r="L11" s="10" t="s">
        <v>15</v>
      </c>
      <c r="M11" s="10">
        <v>4830000</v>
      </c>
      <c r="N11" s="3">
        <v>57500</v>
      </c>
      <c r="O11" s="3">
        <f t="shared" si="0"/>
        <v>2349.3360572012257</v>
      </c>
      <c r="P11" s="3">
        <f t="shared" si="1"/>
        <v>1591.0436693064155</v>
      </c>
      <c r="Q11" s="3" t="s">
        <v>24</v>
      </c>
      <c r="R11" s="13" t="s">
        <v>195</v>
      </c>
      <c r="S11" s="13" t="s">
        <v>237</v>
      </c>
      <c r="T11" s="15" t="s">
        <v>698</v>
      </c>
    </row>
    <row r="12" spans="1:20" s="10" customFormat="1" ht="38.25">
      <c r="A12">
        <v>9</v>
      </c>
      <c r="B12" s="10">
        <v>3</v>
      </c>
      <c r="C12" s="11" t="s">
        <v>367</v>
      </c>
      <c r="D12" s="11" t="s">
        <v>235</v>
      </c>
      <c r="E12" s="12" t="s">
        <v>316</v>
      </c>
      <c r="F12" s="10" t="s">
        <v>10</v>
      </c>
      <c r="G12" s="10">
        <v>84</v>
      </c>
      <c r="H12" s="10">
        <f>19.2+16+14.4</f>
        <v>49.6</v>
      </c>
      <c r="I12" s="10">
        <v>11.9</v>
      </c>
      <c r="J12" s="12" t="s">
        <v>13</v>
      </c>
      <c r="K12" s="12">
        <v>2</v>
      </c>
      <c r="L12" s="10" t="s">
        <v>15</v>
      </c>
      <c r="M12" s="10">
        <v>4830000</v>
      </c>
      <c r="N12" s="3">
        <v>57500</v>
      </c>
      <c r="O12" s="3">
        <f t="shared" si="0"/>
        <v>2349.3360572012257</v>
      </c>
      <c r="P12" s="3">
        <f t="shared" si="1"/>
        <v>1591.0436693064155</v>
      </c>
      <c r="Q12" s="3" t="s">
        <v>24</v>
      </c>
      <c r="R12" s="13" t="s">
        <v>195</v>
      </c>
      <c r="S12" s="13" t="s">
        <v>237</v>
      </c>
      <c r="T12" s="15" t="s">
        <v>699</v>
      </c>
    </row>
    <row r="13" spans="1:20" s="10" customFormat="1" ht="25.5">
      <c r="A13" s="10">
        <v>10</v>
      </c>
      <c r="B13" s="10">
        <v>3</v>
      </c>
      <c r="C13" s="11" t="s">
        <v>367</v>
      </c>
      <c r="D13" s="11" t="s">
        <v>235</v>
      </c>
      <c r="E13" s="12" t="s">
        <v>5</v>
      </c>
      <c r="F13" s="10" t="s">
        <v>10</v>
      </c>
      <c r="G13" s="10">
        <v>82.6</v>
      </c>
      <c r="H13" s="10">
        <v>49.3</v>
      </c>
      <c r="I13" s="10">
        <v>11.3</v>
      </c>
      <c r="J13" s="12" t="s">
        <v>13</v>
      </c>
      <c r="K13" s="12" t="s">
        <v>14</v>
      </c>
      <c r="L13" s="10" t="s">
        <v>382</v>
      </c>
      <c r="M13" s="10">
        <v>4841000</v>
      </c>
      <c r="N13" s="3">
        <v>58607.74818401937</v>
      </c>
      <c r="O13" s="3">
        <f t="shared" si="0"/>
        <v>2394.596452871067</v>
      </c>
      <c r="P13" s="3">
        <f t="shared" si="1"/>
        <v>1621.6954212258886</v>
      </c>
      <c r="Q13" s="3" t="s">
        <v>24</v>
      </c>
      <c r="R13" s="13" t="s">
        <v>27</v>
      </c>
      <c r="S13" s="13" t="s">
        <v>31</v>
      </c>
      <c r="T13" s="15" t="s">
        <v>450</v>
      </c>
    </row>
    <row r="14" spans="1:20" s="10" customFormat="1" ht="25.5">
      <c r="A14">
        <v>11</v>
      </c>
      <c r="B14" s="10">
        <v>3</v>
      </c>
      <c r="C14" s="11" t="s">
        <v>367</v>
      </c>
      <c r="D14" s="11" t="s">
        <v>369</v>
      </c>
      <c r="E14" s="12" t="s">
        <v>449</v>
      </c>
      <c r="F14" s="10" t="s">
        <v>10</v>
      </c>
      <c r="G14" s="10">
        <v>82.7</v>
      </c>
      <c r="H14" s="10">
        <v>49.2</v>
      </c>
      <c r="I14" s="10">
        <v>11.9</v>
      </c>
      <c r="J14" s="12" t="s">
        <v>13</v>
      </c>
      <c r="K14" s="12">
        <v>2</v>
      </c>
      <c r="L14" s="10" t="s">
        <v>17</v>
      </c>
      <c r="M14" s="10">
        <v>4843000</v>
      </c>
      <c r="N14" s="3">
        <v>58561.06408706167</v>
      </c>
      <c r="O14" s="3">
        <f t="shared" si="0"/>
        <v>2392.6890331792306</v>
      </c>
      <c r="P14" s="3">
        <f t="shared" si="1"/>
        <v>1620.4036571055087</v>
      </c>
      <c r="Q14" s="3"/>
      <c r="R14" s="13" t="s">
        <v>25</v>
      </c>
      <c r="S14" s="13" t="s">
        <v>144</v>
      </c>
      <c r="T14" s="15" t="s">
        <v>370</v>
      </c>
    </row>
    <row r="15" spans="1:20" s="10" customFormat="1" ht="25.5">
      <c r="A15" s="10">
        <v>12</v>
      </c>
      <c r="B15" s="10">
        <v>3</v>
      </c>
      <c r="C15" s="11" t="s">
        <v>700</v>
      </c>
      <c r="D15" s="11" t="s">
        <v>293</v>
      </c>
      <c r="E15" s="12" t="s">
        <v>294</v>
      </c>
      <c r="F15" s="10" t="s">
        <v>10</v>
      </c>
      <c r="G15" s="10">
        <v>79.8</v>
      </c>
      <c r="H15" s="10">
        <f>21.4+19.1+14</f>
        <v>54.5</v>
      </c>
      <c r="I15" s="10">
        <v>12</v>
      </c>
      <c r="J15" s="12" t="s">
        <v>13</v>
      </c>
      <c r="K15" s="12" t="s">
        <v>14</v>
      </c>
      <c r="L15" s="10" t="s">
        <v>23</v>
      </c>
      <c r="M15" s="10">
        <v>4903000</v>
      </c>
      <c r="N15" s="3">
        <v>61441.102756892236</v>
      </c>
      <c r="O15" s="3">
        <f t="shared" si="0"/>
        <v>2510.361706103871</v>
      </c>
      <c r="P15" s="3">
        <f t="shared" si="1"/>
        <v>1700.0952622010147</v>
      </c>
      <c r="Q15" s="3"/>
      <c r="R15" s="13" t="s">
        <v>25</v>
      </c>
      <c r="S15" s="13" t="s">
        <v>561</v>
      </c>
      <c r="T15" s="15" t="s">
        <v>701</v>
      </c>
    </row>
    <row r="16" spans="1:20" s="10" customFormat="1" ht="38.25">
      <c r="A16">
        <v>13</v>
      </c>
      <c r="B16" s="10">
        <v>3</v>
      </c>
      <c r="C16" s="11" t="s">
        <v>228</v>
      </c>
      <c r="D16" s="11" t="s">
        <v>91</v>
      </c>
      <c r="E16" s="12" t="s">
        <v>229</v>
      </c>
      <c r="F16" s="10" t="s">
        <v>10</v>
      </c>
      <c r="G16" s="10">
        <v>88.9</v>
      </c>
      <c r="H16" s="10">
        <v>47.4</v>
      </c>
      <c r="I16" s="10">
        <v>13.3</v>
      </c>
      <c r="J16" s="12" t="s">
        <v>13</v>
      </c>
      <c r="K16" s="12" t="s">
        <v>14</v>
      </c>
      <c r="L16" s="10" t="s">
        <v>21</v>
      </c>
      <c r="M16" s="10">
        <v>4932616.5</v>
      </c>
      <c r="N16" s="3">
        <v>55485</v>
      </c>
      <c r="O16" s="3">
        <f t="shared" si="0"/>
        <v>2267.0071501532175</v>
      </c>
      <c r="P16" s="3">
        <f t="shared" si="1"/>
        <v>1535.287965068982</v>
      </c>
      <c r="Q16" s="3" t="s">
        <v>24</v>
      </c>
      <c r="R16" s="13" t="s">
        <v>83</v>
      </c>
      <c r="S16" s="13" t="s">
        <v>154</v>
      </c>
      <c r="T16" s="15" t="s">
        <v>230</v>
      </c>
    </row>
    <row r="17" spans="1:20" s="10" customFormat="1" ht="25.5">
      <c r="A17" s="10">
        <v>14</v>
      </c>
      <c r="B17" s="10">
        <v>3</v>
      </c>
      <c r="C17" s="11" t="s">
        <v>119</v>
      </c>
      <c r="D17" s="11" t="s">
        <v>702</v>
      </c>
      <c r="E17" s="12" t="s">
        <v>703</v>
      </c>
      <c r="F17" s="10" t="s">
        <v>10</v>
      </c>
      <c r="G17" s="10">
        <v>92.1</v>
      </c>
      <c r="H17" s="10">
        <v>55</v>
      </c>
      <c r="I17" s="10">
        <v>13</v>
      </c>
      <c r="J17" s="12" t="s">
        <v>13</v>
      </c>
      <c r="K17" s="12">
        <v>2</v>
      </c>
      <c r="L17" s="10" t="s">
        <v>15</v>
      </c>
      <c r="M17" s="10">
        <v>5000000</v>
      </c>
      <c r="N17" s="3">
        <v>54288.81650380022</v>
      </c>
      <c r="O17" s="3">
        <f t="shared" si="0"/>
        <v>2218.1334628723275</v>
      </c>
      <c r="P17" s="3">
        <f t="shared" si="1"/>
        <v>1502.1891793479824</v>
      </c>
      <c r="Q17" s="3"/>
      <c r="R17" s="13" t="s">
        <v>28</v>
      </c>
      <c r="S17" s="13" t="s">
        <v>704</v>
      </c>
      <c r="T17" s="15" t="s">
        <v>705</v>
      </c>
    </row>
    <row r="18" spans="1:20" s="10" customFormat="1" ht="25.5">
      <c r="A18">
        <v>15</v>
      </c>
      <c r="B18" s="10">
        <v>3</v>
      </c>
      <c r="C18" s="11" t="s">
        <v>367</v>
      </c>
      <c r="D18" s="11" t="s">
        <v>235</v>
      </c>
      <c r="E18" s="12" t="s">
        <v>5</v>
      </c>
      <c r="G18" s="10">
        <v>84.7</v>
      </c>
      <c r="H18" s="10">
        <f>16.6+14.4+20</f>
        <v>51</v>
      </c>
      <c r="I18" s="10">
        <v>11.3</v>
      </c>
      <c r="J18" s="12" t="s">
        <v>13</v>
      </c>
      <c r="K18" s="12">
        <v>2</v>
      </c>
      <c r="L18" s="10" t="s">
        <v>382</v>
      </c>
      <c r="M18" s="10">
        <v>5049000</v>
      </c>
      <c r="N18" s="3">
        <v>59610.38961038961</v>
      </c>
      <c r="O18" s="3">
        <f t="shared" si="0"/>
        <v>2435.5623947043764</v>
      </c>
      <c r="P18" s="3">
        <f t="shared" si="1"/>
        <v>1649.4388350347708</v>
      </c>
      <c r="Q18" s="3" t="s">
        <v>24</v>
      </c>
      <c r="R18" s="13" t="s">
        <v>27</v>
      </c>
      <c r="S18" s="13" t="s">
        <v>31</v>
      </c>
      <c r="T18" s="15" t="s">
        <v>706</v>
      </c>
    </row>
    <row r="19" spans="1:20" s="10" customFormat="1" ht="25.5">
      <c r="A19" s="10">
        <v>16</v>
      </c>
      <c r="B19" s="10">
        <v>3</v>
      </c>
      <c r="C19" s="11" t="s">
        <v>93</v>
      </c>
      <c r="D19" s="11" t="s">
        <v>94</v>
      </c>
      <c r="E19" s="12" t="s">
        <v>187</v>
      </c>
      <c r="F19" s="10" t="s">
        <v>12</v>
      </c>
      <c r="G19" s="10">
        <v>81.5</v>
      </c>
      <c r="H19" s="10">
        <v>48.9</v>
      </c>
      <c r="I19" s="10">
        <v>9.9</v>
      </c>
      <c r="J19" s="12" t="s">
        <v>13</v>
      </c>
      <c r="K19" s="12"/>
      <c r="L19" s="10" t="s">
        <v>105</v>
      </c>
      <c r="M19" s="10">
        <v>5053000</v>
      </c>
      <c r="N19" s="3">
        <v>62000</v>
      </c>
      <c r="O19" s="3">
        <f t="shared" si="0"/>
        <v>2533.197139938713</v>
      </c>
      <c r="P19" s="3">
        <f t="shared" si="1"/>
        <v>1715.56013038257</v>
      </c>
      <c r="Q19" s="3"/>
      <c r="R19" s="13" t="s">
        <v>96</v>
      </c>
      <c r="S19" s="13" t="s">
        <v>131</v>
      </c>
      <c r="T19" s="15" t="s">
        <v>139</v>
      </c>
    </row>
    <row r="20" spans="1:20" s="10" customFormat="1" ht="25.5">
      <c r="A20">
        <v>17</v>
      </c>
      <c r="B20" s="10">
        <v>3</v>
      </c>
      <c r="C20" s="11" t="s">
        <v>406</v>
      </c>
      <c r="D20" s="11" t="s">
        <v>310</v>
      </c>
      <c r="E20" s="12" t="s">
        <v>707</v>
      </c>
      <c r="G20" s="10">
        <v>85.4</v>
      </c>
      <c r="H20" s="10">
        <v>52.7</v>
      </c>
      <c r="I20" s="10">
        <v>13</v>
      </c>
      <c r="J20" s="12" t="s">
        <v>13</v>
      </c>
      <c r="K20" s="12" t="s">
        <v>14</v>
      </c>
      <c r="L20" s="10" t="s">
        <v>16</v>
      </c>
      <c r="M20" s="10">
        <v>5066000</v>
      </c>
      <c r="N20" s="3">
        <v>59320.84309133489</v>
      </c>
      <c r="O20" s="3">
        <f t="shared" si="0"/>
        <v>2423.732097705205</v>
      </c>
      <c r="P20" s="3">
        <f t="shared" si="1"/>
        <v>1641.4269888415236</v>
      </c>
      <c r="Q20" s="3" t="s">
        <v>24</v>
      </c>
      <c r="R20" s="13" t="s">
        <v>27</v>
      </c>
      <c r="S20" s="13" t="s">
        <v>31</v>
      </c>
      <c r="T20" s="15" t="s">
        <v>708</v>
      </c>
    </row>
    <row r="21" spans="1:20" s="10" customFormat="1" ht="25.5">
      <c r="A21" s="10">
        <v>18</v>
      </c>
      <c r="B21" s="10">
        <v>3</v>
      </c>
      <c r="C21" s="11" t="s">
        <v>406</v>
      </c>
      <c r="D21" s="11" t="s">
        <v>235</v>
      </c>
      <c r="E21" s="12" t="s">
        <v>709</v>
      </c>
      <c r="F21" s="10" t="s">
        <v>10</v>
      </c>
      <c r="G21" s="10">
        <v>92.6</v>
      </c>
      <c r="H21" s="10">
        <f>21+16+19</f>
        <v>56</v>
      </c>
      <c r="I21" s="10">
        <v>12.8</v>
      </c>
      <c r="J21" s="12" t="s">
        <v>13</v>
      </c>
      <c r="K21" s="12">
        <v>2</v>
      </c>
      <c r="L21" s="10" t="s">
        <v>17</v>
      </c>
      <c r="M21" s="10">
        <v>5092000</v>
      </c>
      <c r="N21" s="3">
        <v>54989.20086393089</v>
      </c>
      <c r="O21" s="3">
        <f t="shared" si="0"/>
        <v>2246.7497799358894</v>
      </c>
      <c r="P21" s="3">
        <f t="shared" si="1"/>
        <v>1521.5690419961065</v>
      </c>
      <c r="Q21" s="3" t="s">
        <v>24</v>
      </c>
      <c r="R21" s="13" t="s">
        <v>27</v>
      </c>
      <c r="S21" s="13" t="s">
        <v>31</v>
      </c>
      <c r="T21" s="15" t="s">
        <v>710</v>
      </c>
    </row>
    <row r="22" spans="1:20" s="10" customFormat="1" ht="38.25">
      <c r="A22">
        <v>19</v>
      </c>
      <c r="B22" s="10">
        <v>3</v>
      </c>
      <c r="C22" s="11" t="s">
        <v>365</v>
      </c>
      <c r="D22" s="11" t="s">
        <v>235</v>
      </c>
      <c r="E22" s="12" t="s">
        <v>44</v>
      </c>
      <c r="F22" s="10" t="s">
        <v>10</v>
      </c>
      <c r="G22" s="10">
        <v>82.7</v>
      </c>
      <c r="H22" s="10">
        <f>20+16.6+14.4</f>
        <v>51</v>
      </c>
      <c r="I22" s="10">
        <v>11.3</v>
      </c>
      <c r="J22" s="12" t="s">
        <v>13</v>
      </c>
      <c r="K22" s="12" t="s">
        <v>14</v>
      </c>
      <c r="L22" s="10" t="s">
        <v>17</v>
      </c>
      <c r="M22" s="10">
        <v>5124000</v>
      </c>
      <c r="N22" s="3">
        <v>61958.887545344616</v>
      </c>
      <c r="O22" s="3">
        <f t="shared" si="0"/>
        <v>2531.5173665105053</v>
      </c>
      <c r="P22" s="3">
        <f t="shared" si="1"/>
        <v>1714.422535413716</v>
      </c>
      <c r="Q22" s="3" t="s">
        <v>24</v>
      </c>
      <c r="R22" s="13" t="s">
        <v>383</v>
      </c>
      <c r="S22" s="13" t="s">
        <v>384</v>
      </c>
      <c r="T22" s="15" t="s">
        <v>385</v>
      </c>
    </row>
    <row r="23" spans="1:20" s="10" customFormat="1" ht="38.25">
      <c r="A23" s="10">
        <v>20</v>
      </c>
      <c r="B23" s="10">
        <v>3</v>
      </c>
      <c r="C23" s="11" t="s">
        <v>367</v>
      </c>
      <c r="D23" s="11" t="s">
        <v>235</v>
      </c>
      <c r="E23" s="12" t="s">
        <v>7</v>
      </c>
      <c r="F23" s="10" t="s">
        <v>10</v>
      </c>
      <c r="G23" s="10">
        <v>82.7</v>
      </c>
      <c r="H23" s="10">
        <v>51</v>
      </c>
      <c r="I23" s="10">
        <v>11.3</v>
      </c>
      <c r="J23" s="12" t="s">
        <v>13</v>
      </c>
      <c r="K23" s="12" t="s">
        <v>14</v>
      </c>
      <c r="L23" s="10" t="s">
        <v>17</v>
      </c>
      <c r="M23" s="10">
        <v>5124000</v>
      </c>
      <c r="N23" s="3">
        <v>61958.887545344616</v>
      </c>
      <c r="O23" s="3">
        <f t="shared" si="0"/>
        <v>2531.5173665105053</v>
      </c>
      <c r="P23" s="3">
        <f t="shared" si="1"/>
        <v>1714.422535413716</v>
      </c>
      <c r="Q23" s="3" t="s">
        <v>24</v>
      </c>
      <c r="R23" s="13" t="s">
        <v>383</v>
      </c>
      <c r="S23" s="13" t="s">
        <v>384</v>
      </c>
      <c r="T23" s="15" t="s">
        <v>385</v>
      </c>
    </row>
    <row r="24" spans="1:20" s="10" customFormat="1" ht="38.25">
      <c r="A24">
        <v>21</v>
      </c>
      <c r="B24" s="10">
        <v>3</v>
      </c>
      <c r="C24" s="11" t="s">
        <v>367</v>
      </c>
      <c r="D24" s="11" t="s">
        <v>369</v>
      </c>
      <c r="E24" s="12" t="s">
        <v>1</v>
      </c>
      <c r="F24" s="10" t="s">
        <v>10</v>
      </c>
      <c r="G24" s="10">
        <v>86</v>
      </c>
      <c r="H24" s="10">
        <v>49.3</v>
      </c>
      <c r="I24" s="10">
        <v>11.9</v>
      </c>
      <c r="J24" s="12" t="s">
        <v>13</v>
      </c>
      <c r="K24" s="12" t="s">
        <v>14</v>
      </c>
      <c r="L24" s="10" t="s">
        <v>17</v>
      </c>
      <c r="M24" s="10">
        <v>5147000</v>
      </c>
      <c r="N24" s="3">
        <v>59848.83720930233</v>
      </c>
      <c r="O24" s="3">
        <f t="shared" si="0"/>
        <v>2445.304891084875</v>
      </c>
      <c r="P24" s="3">
        <f t="shared" si="1"/>
        <v>1656.0367575167081</v>
      </c>
      <c r="Q24" s="3"/>
      <c r="R24" s="13" t="s">
        <v>25</v>
      </c>
      <c r="S24" s="13" t="s">
        <v>35</v>
      </c>
      <c r="T24" s="15" t="s">
        <v>711</v>
      </c>
    </row>
    <row r="25" spans="1:20" s="10" customFormat="1" ht="25.5">
      <c r="A25" s="10">
        <v>22</v>
      </c>
      <c r="B25" s="10">
        <v>3</v>
      </c>
      <c r="C25" s="11" t="s">
        <v>712</v>
      </c>
      <c r="D25" s="11" t="s">
        <v>293</v>
      </c>
      <c r="E25" s="12" t="s">
        <v>306</v>
      </c>
      <c r="F25" s="10" t="s">
        <v>10</v>
      </c>
      <c r="G25" s="10">
        <v>79.6</v>
      </c>
      <c r="H25" s="10">
        <f>21.5+16+12.3</f>
        <v>49.8</v>
      </c>
      <c r="I25" s="10">
        <v>13</v>
      </c>
      <c r="J25" s="12" t="s">
        <v>13</v>
      </c>
      <c r="K25" s="12" t="s">
        <v>14</v>
      </c>
      <c r="L25" s="10" t="s">
        <v>18</v>
      </c>
      <c r="M25" s="10">
        <v>5200000</v>
      </c>
      <c r="N25" s="3">
        <v>65326.63316582915</v>
      </c>
      <c r="O25" s="3">
        <f t="shared" si="0"/>
        <v>2669.1167789919978</v>
      </c>
      <c r="P25" s="3">
        <f t="shared" si="1"/>
        <v>1807.609150184261</v>
      </c>
      <c r="Q25" s="3" t="s">
        <v>24</v>
      </c>
      <c r="R25" s="13" t="s">
        <v>713</v>
      </c>
      <c r="S25" s="13" t="s">
        <v>714</v>
      </c>
      <c r="T25" s="15" t="s">
        <v>715</v>
      </c>
    </row>
    <row r="26" spans="1:20" s="10" customFormat="1" ht="25.5">
      <c r="A26">
        <v>23</v>
      </c>
      <c r="B26" s="10">
        <v>3</v>
      </c>
      <c r="C26" s="11" t="s">
        <v>414</v>
      </c>
      <c r="D26" s="11" t="s">
        <v>165</v>
      </c>
      <c r="E26" s="12" t="s">
        <v>122</v>
      </c>
      <c r="F26" s="10" t="s">
        <v>10</v>
      </c>
      <c r="G26" s="10">
        <v>91</v>
      </c>
      <c r="H26" s="10">
        <v>55</v>
      </c>
      <c r="I26" s="10">
        <v>13.4</v>
      </c>
      <c r="J26" s="12" t="s">
        <v>13</v>
      </c>
      <c r="K26" s="12">
        <v>2</v>
      </c>
      <c r="L26" s="10" t="s">
        <v>382</v>
      </c>
      <c r="M26" s="10">
        <v>5207000</v>
      </c>
      <c r="N26" s="3">
        <v>57219.78021978022</v>
      </c>
      <c r="O26" s="3">
        <f t="shared" si="0"/>
        <v>2337.886832268855</v>
      </c>
      <c r="P26" s="3">
        <f t="shared" si="1"/>
        <v>1583.2898970049703</v>
      </c>
      <c r="Q26" s="3"/>
      <c r="R26" s="13" t="s">
        <v>25</v>
      </c>
      <c r="S26" s="13" t="s">
        <v>144</v>
      </c>
      <c r="T26" s="15" t="s">
        <v>370</v>
      </c>
    </row>
    <row r="27" spans="1:20" s="10" customFormat="1" ht="38.25">
      <c r="A27" s="10">
        <v>24</v>
      </c>
      <c r="B27" s="10">
        <v>3</v>
      </c>
      <c r="C27" s="11" t="s">
        <v>365</v>
      </c>
      <c r="D27" s="11" t="s">
        <v>235</v>
      </c>
      <c r="E27" s="12" t="s">
        <v>44</v>
      </c>
      <c r="F27" s="10" t="s">
        <v>10</v>
      </c>
      <c r="G27" s="10">
        <v>83.6</v>
      </c>
      <c r="H27" s="10">
        <f>20+16+14.4</f>
        <v>50.4</v>
      </c>
      <c r="I27" s="10">
        <v>11.3</v>
      </c>
      <c r="J27" s="12" t="s">
        <v>13</v>
      </c>
      <c r="K27" s="12"/>
      <c r="L27" s="10" t="s">
        <v>17</v>
      </c>
      <c r="M27" s="10">
        <v>5212000</v>
      </c>
      <c r="N27" s="3">
        <v>62344.4976076555</v>
      </c>
      <c r="O27" s="3">
        <f t="shared" si="0"/>
        <v>2547.272629526272</v>
      </c>
      <c r="P27" s="3">
        <f t="shared" si="1"/>
        <v>1725.0924910391175</v>
      </c>
      <c r="Q27" s="3" t="s">
        <v>24</v>
      </c>
      <c r="R27" s="13" t="s">
        <v>383</v>
      </c>
      <c r="S27" s="13" t="s">
        <v>384</v>
      </c>
      <c r="T27" s="15" t="s">
        <v>385</v>
      </c>
    </row>
    <row r="28" spans="1:20" s="10" customFormat="1" ht="38.25">
      <c r="A28">
        <v>25</v>
      </c>
      <c r="B28" s="10">
        <v>3</v>
      </c>
      <c r="C28" s="11" t="s">
        <v>367</v>
      </c>
      <c r="D28" s="11" t="s">
        <v>235</v>
      </c>
      <c r="E28" s="12" t="s">
        <v>42</v>
      </c>
      <c r="F28" s="10" t="s">
        <v>10</v>
      </c>
      <c r="G28" s="10">
        <v>83.6</v>
      </c>
      <c r="H28" s="10">
        <f>20+16+14.4</f>
        <v>50.4</v>
      </c>
      <c r="I28" s="10">
        <v>11.3</v>
      </c>
      <c r="J28" s="12" t="s">
        <v>13</v>
      </c>
      <c r="K28" s="12"/>
      <c r="L28" s="10" t="s">
        <v>17</v>
      </c>
      <c r="M28" s="10">
        <v>5212000</v>
      </c>
      <c r="N28" s="3">
        <v>62344.4976076555</v>
      </c>
      <c r="O28" s="3">
        <f t="shared" si="0"/>
        <v>2547.272629526272</v>
      </c>
      <c r="P28" s="3">
        <f t="shared" si="1"/>
        <v>1725.0924910391175</v>
      </c>
      <c r="Q28" s="3" t="s">
        <v>24</v>
      </c>
      <c r="R28" s="13" t="s">
        <v>383</v>
      </c>
      <c r="S28" s="13" t="s">
        <v>384</v>
      </c>
      <c r="T28" s="15" t="s">
        <v>385</v>
      </c>
    </row>
    <row r="29" spans="1:20" s="10" customFormat="1" ht="25.5">
      <c r="A29" s="10">
        <v>26</v>
      </c>
      <c r="B29" s="10">
        <v>3</v>
      </c>
      <c r="C29" s="11" t="s">
        <v>361</v>
      </c>
      <c r="D29" s="11" t="s">
        <v>716</v>
      </c>
      <c r="E29" s="12" t="s">
        <v>589</v>
      </c>
      <c r="F29" s="10" t="s">
        <v>10</v>
      </c>
      <c r="G29" s="10">
        <v>80.4</v>
      </c>
      <c r="H29" s="10">
        <v>50.3</v>
      </c>
      <c r="I29" s="10">
        <v>12.3</v>
      </c>
      <c r="J29" s="12" t="s">
        <v>13</v>
      </c>
      <c r="K29" s="12" t="s">
        <v>14</v>
      </c>
      <c r="L29" s="10" t="s">
        <v>18</v>
      </c>
      <c r="M29" s="10">
        <v>5272230</v>
      </c>
      <c r="N29" s="3">
        <v>65575</v>
      </c>
      <c r="O29" s="3">
        <f t="shared" si="0"/>
        <v>2679.26455566905</v>
      </c>
      <c r="P29" s="3">
        <f t="shared" si="1"/>
        <v>1814.4815411264035</v>
      </c>
      <c r="Q29" s="3"/>
      <c r="R29" s="13" t="s">
        <v>585</v>
      </c>
      <c r="S29" s="13" t="s">
        <v>586</v>
      </c>
      <c r="T29" s="15" t="s">
        <v>587</v>
      </c>
    </row>
    <row r="30" spans="1:20" s="10" customFormat="1" ht="38.25">
      <c r="A30">
        <v>27</v>
      </c>
      <c r="B30" s="10">
        <v>3</v>
      </c>
      <c r="C30" s="11" t="s">
        <v>387</v>
      </c>
      <c r="D30" s="11" t="s">
        <v>235</v>
      </c>
      <c r="E30" s="12" t="s">
        <v>717</v>
      </c>
      <c r="F30" s="10" t="s">
        <v>10</v>
      </c>
      <c r="G30" s="10">
        <v>91.8</v>
      </c>
      <c r="H30" s="10">
        <f>19.5+17.7+17.7</f>
        <v>54.900000000000006</v>
      </c>
      <c r="I30" s="10">
        <v>13.3</v>
      </c>
      <c r="J30" s="12" t="s">
        <v>13</v>
      </c>
      <c r="K30" s="12">
        <v>2</v>
      </c>
      <c r="L30" s="10" t="s">
        <v>17</v>
      </c>
      <c r="M30" s="10">
        <v>5300000</v>
      </c>
      <c r="N30" s="3">
        <v>57734.20479302832</v>
      </c>
      <c r="O30" s="3">
        <f t="shared" si="0"/>
        <v>2358.9052009408915</v>
      </c>
      <c r="P30" s="3">
        <f t="shared" si="1"/>
        <v>1597.5241919719622</v>
      </c>
      <c r="Q30" s="3" t="s">
        <v>24</v>
      </c>
      <c r="R30" s="13" t="s">
        <v>195</v>
      </c>
      <c r="S30" s="13" t="s">
        <v>196</v>
      </c>
      <c r="T30" s="15" t="s">
        <v>718</v>
      </c>
    </row>
    <row r="31" spans="1:20" s="10" customFormat="1" ht="25.5">
      <c r="A31" s="10">
        <v>28</v>
      </c>
      <c r="B31" s="10">
        <v>3</v>
      </c>
      <c r="C31" s="11" t="s">
        <v>367</v>
      </c>
      <c r="D31" s="11" t="s">
        <v>235</v>
      </c>
      <c r="E31" s="12" t="s">
        <v>5</v>
      </c>
      <c r="G31" s="10">
        <v>86.6</v>
      </c>
      <c r="H31" s="10">
        <v>50.5</v>
      </c>
      <c r="I31" s="10">
        <v>12</v>
      </c>
      <c r="J31" s="12" t="s">
        <v>13</v>
      </c>
      <c r="K31" s="12">
        <v>2</v>
      </c>
      <c r="L31" s="10" t="s">
        <v>382</v>
      </c>
      <c r="M31" s="10">
        <v>5300000</v>
      </c>
      <c r="N31" s="3">
        <v>61200.923787528875</v>
      </c>
      <c r="O31" s="3">
        <f t="shared" si="0"/>
        <v>2500.548469357666</v>
      </c>
      <c r="P31" s="3">
        <f t="shared" si="1"/>
        <v>1693.4494321365605</v>
      </c>
      <c r="Q31" s="3" t="s">
        <v>24</v>
      </c>
      <c r="R31" s="13" t="s">
        <v>27</v>
      </c>
      <c r="S31" s="13" t="s">
        <v>31</v>
      </c>
      <c r="T31" s="15" t="s">
        <v>706</v>
      </c>
    </row>
    <row r="32" spans="1:20" s="10" customFormat="1" ht="38.25">
      <c r="A32">
        <v>29</v>
      </c>
      <c r="B32" s="10">
        <v>3</v>
      </c>
      <c r="C32" s="11" t="s">
        <v>390</v>
      </c>
      <c r="D32" s="11" t="s">
        <v>235</v>
      </c>
      <c r="E32" s="12" t="s">
        <v>719</v>
      </c>
      <c r="F32" s="10" t="s">
        <v>10</v>
      </c>
      <c r="G32" s="10">
        <v>91.8</v>
      </c>
      <c r="H32" s="10">
        <v>54.9</v>
      </c>
      <c r="I32" s="10">
        <v>13.3</v>
      </c>
      <c r="J32" s="12" t="s">
        <v>13</v>
      </c>
      <c r="K32" s="12">
        <v>2</v>
      </c>
      <c r="L32" s="10" t="s">
        <v>17</v>
      </c>
      <c r="M32" s="10">
        <v>5300000</v>
      </c>
      <c r="N32" s="3">
        <v>57734.20479302832</v>
      </c>
      <c r="O32" s="3">
        <f t="shared" si="0"/>
        <v>2358.9052009408915</v>
      </c>
      <c r="P32" s="3">
        <f t="shared" si="1"/>
        <v>1597.5241919719622</v>
      </c>
      <c r="Q32" s="3" t="s">
        <v>24</v>
      </c>
      <c r="R32" s="13" t="s">
        <v>195</v>
      </c>
      <c r="S32" s="13" t="s">
        <v>196</v>
      </c>
      <c r="T32" s="15" t="s">
        <v>720</v>
      </c>
    </row>
    <row r="33" spans="1:20" s="10" customFormat="1" ht="25.5">
      <c r="A33" s="10">
        <v>30</v>
      </c>
      <c r="B33" s="10">
        <v>3</v>
      </c>
      <c r="C33" s="11" t="s">
        <v>414</v>
      </c>
      <c r="D33" s="11" t="s">
        <v>165</v>
      </c>
      <c r="E33" s="12" t="s">
        <v>721</v>
      </c>
      <c r="F33" s="10" t="s">
        <v>10</v>
      </c>
      <c r="G33" s="10">
        <v>92.1</v>
      </c>
      <c r="H33" s="10">
        <v>55</v>
      </c>
      <c r="I33" s="10">
        <v>13.4</v>
      </c>
      <c r="J33" s="12" t="s">
        <v>13</v>
      </c>
      <c r="K33" s="12" t="s">
        <v>14</v>
      </c>
      <c r="L33" s="10" t="s">
        <v>382</v>
      </c>
      <c r="M33" s="10">
        <v>5335000</v>
      </c>
      <c r="N33" s="3">
        <v>57926.167209554835</v>
      </c>
      <c r="O33" s="3">
        <f t="shared" si="0"/>
        <v>2366.7484048847737</v>
      </c>
      <c r="P33" s="3">
        <f t="shared" si="1"/>
        <v>1602.8358543642973</v>
      </c>
      <c r="Q33" s="3"/>
      <c r="R33" s="13" t="s">
        <v>25</v>
      </c>
      <c r="S33" s="13" t="s">
        <v>144</v>
      </c>
      <c r="T33" s="15" t="s">
        <v>370</v>
      </c>
    </row>
    <row r="34" spans="1:20" s="10" customFormat="1" ht="38.25">
      <c r="A34">
        <v>31</v>
      </c>
      <c r="B34" s="10">
        <v>3</v>
      </c>
      <c r="C34" s="11" t="s">
        <v>365</v>
      </c>
      <c r="D34" s="11" t="s">
        <v>235</v>
      </c>
      <c r="E34" s="12" t="s">
        <v>44</v>
      </c>
      <c r="F34" s="10" t="s">
        <v>10</v>
      </c>
      <c r="G34" s="10">
        <v>84.7</v>
      </c>
      <c r="H34" s="10">
        <f>20+16.6+14.4</f>
        <v>51</v>
      </c>
      <c r="I34" s="10">
        <v>11.3</v>
      </c>
      <c r="J34" s="12" t="s">
        <v>13</v>
      </c>
      <c r="K34" s="12"/>
      <c r="L34" s="10" t="s">
        <v>17</v>
      </c>
      <c r="M34" s="10">
        <v>5368000</v>
      </c>
      <c r="N34" s="3">
        <v>63376.62337662338</v>
      </c>
      <c r="O34" s="3">
        <f t="shared" si="0"/>
        <v>2589.4432431715372</v>
      </c>
      <c r="P34" s="3">
        <f t="shared" si="1"/>
        <v>1753.6517461807584</v>
      </c>
      <c r="Q34" s="3" t="s">
        <v>24</v>
      </c>
      <c r="R34" s="13" t="s">
        <v>383</v>
      </c>
      <c r="S34" s="13" t="s">
        <v>384</v>
      </c>
      <c r="T34" s="15" t="s">
        <v>385</v>
      </c>
    </row>
    <row r="35" spans="1:20" s="10" customFormat="1" ht="38.25">
      <c r="A35" s="10">
        <v>32</v>
      </c>
      <c r="B35" s="10">
        <v>3</v>
      </c>
      <c r="C35" s="11" t="s">
        <v>367</v>
      </c>
      <c r="D35" s="11" t="s">
        <v>235</v>
      </c>
      <c r="E35" s="12" t="s">
        <v>6</v>
      </c>
      <c r="F35" s="10" t="s">
        <v>10</v>
      </c>
      <c r="G35" s="10">
        <v>84.7</v>
      </c>
      <c r="H35" s="10">
        <f>20+16.6+14.4</f>
        <v>51</v>
      </c>
      <c r="I35" s="10">
        <v>11.3</v>
      </c>
      <c r="J35" s="12" t="s">
        <v>13</v>
      </c>
      <c r="K35" s="12"/>
      <c r="L35" s="10" t="s">
        <v>17</v>
      </c>
      <c r="M35" s="10">
        <v>5368000</v>
      </c>
      <c r="N35" s="3">
        <v>63376.62337662338</v>
      </c>
      <c r="O35" s="3">
        <f t="shared" si="0"/>
        <v>2589.4432431715372</v>
      </c>
      <c r="P35" s="3">
        <f t="shared" si="1"/>
        <v>1753.6517461807584</v>
      </c>
      <c r="Q35" s="3" t="s">
        <v>24</v>
      </c>
      <c r="R35" s="13" t="s">
        <v>383</v>
      </c>
      <c r="S35" s="13" t="s">
        <v>384</v>
      </c>
      <c r="T35" s="15" t="s">
        <v>385</v>
      </c>
    </row>
    <row r="36" spans="1:20" s="10" customFormat="1" ht="25.5">
      <c r="A36">
        <v>33</v>
      </c>
      <c r="B36" s="10">
        <v>3</v>
      </c>
      <c r="C36" s="11" t="s">
        <v>393</v>
      </c>
      <c r="D36" s="11" t="s">
        <v>157</v>
      </c>
      <c r="E36" s="12" t="s">
        <v>722</v>
      </c>
      <c r="F36" s="10" t="s">
        <v>10</v>
      </c>
      <c r="G36" s="10">
        <v>90.4</v>
      </c>
      <c r="H36" s="10">
        <f>17.7+17.7+19.6</f>
        <v>55</v>
      </c>
      <c r="I36" s="10">
        <v>13.4</v>
      </c>
      <c r="J36" s="12" t="s">
        <v>13</v>
      </c>
      <c r="K36" s="12" t="s">
        <v>14</v>
      </c>
      <c r="L36" s="10" t="s">
        <v>17</v>
      </c>
      <c r="M36" s="10">
        <v>5444000</v>
      </c>
      <c r="N36" s="3">
        <v>60221.238938053095</v>
      </c>
      <c r="O36" s="3">
        <f t="shared" si="0"/>
        <v>2460.5204877651927</v>
      </c>
      <c r="P36" s="3">
        <f t="shared" si="1"/>
        <v>1666.341234263972</v>
      </c>
      <c r="Q36" s="3" t="s">
        <v>24</v>
      </c>
      <c r="R36" s="13" t="s">
        <v>26</v>
      </c>
      <c r="S36" s="13" t="s">
        <v>32</v>
      </c>
      <c r="T36" s="15" t="s">
        <v>86</v>
      </c>
    </row>
    <row r="37" spans="1:20" s="10" customFormat="1" ht="25.5">
      <c r="A37" s="10">
        <v>34</v>
      </c>
      <c r="B37" s="10">
        <v>3</v>
      </c>
      <c r="C37" s="11" t="s">
        <v>119</v>
      </c>
      <c r="D37" s="11" t="s">
        <v>310</v>
      </c>
      <c r="E37" s="12" t="s">
        <v>723</v>
      </c>
      <c r="F37" s="10" t="s">
        <v>10</v>
      </c>
      <c r="G37" s="10">
        <v>90.4</v>
      </c>
      <c r="H37" s="10">
        <v>55</v>
      </c>
      <c r="I37" s="10">
        <v>13.4</v>
      </c>
      <c r="J37" s="12" t="s">
        <v>13</v>
      </c>
      <c r="K37" s="12" t="s">
        <v>14</v>
      </c>
      <c r="L37" s="10" t="s">
        <v>17</v>
      </c>
      <c r="M37" s="10">
        <v>5444000</v>
      </c>
      <c r="N37" s="3">
        <v>60221.238938053095</v>
      </c>
      <c r="O37" s="3">
        <f t="shared" si="0"/>
        <v>2460.5204877651927</v>
      </c>
      <c r="P37" s="3">
        <f t="shared" si="1"/>
        <v>1666.341234263972</v>
      </c>
      <c r="Q37" s="3" t="s">
        <v>14</v>
      </c>
      <c r="R37" s="13" t="s">
        <v>26</v>
      </c>
      <c r="S37" s="13" t="s">
        <v>32</v>
      </c>
      <c r="T37" s="15" t="s">
        <v>37</v>
      </c>
    </row>
    <row r="38" spans="1:20" s="10" customFormat="1" ht="38.25">
      <c r="A38">
        <v>35</v>
      </c>
      <c r="B38" s="10">
        <v>3</v>
      </c>
      <c r="C38" s="11" t="s">
        <v>393</v>
      </c>
      <c r="D38" s="11" t="s">
        <v>235</v>
      </c>
      <c r="E38" s="12" t="s">
        <v>458</v>
      </c>
      <c r="F38" s="10" t="s">
        <v>10</v>
      </c>
      <c r="G38" s="10">
        <v>90.4</v>
      </c>
      <c r="H38" s="10">
        <f>19.6+17.7+17.7</f>
        <v>55</v>
      </c>
      <c r="I38" s="10">
        <v>13.4</v>
      </c>
      <c r="J38" s="12" t="s">
        <v>13</v>
      </c>
      <c r="K38" s="12" t="s">
        <v>14</v>
      </c>
      <c r="L38" s="10" t="s">
        <v>17</v>
      </c>
      <c r="M38" s="10">
        <v>5476000</v>
      </c>
      <c r="N38" s="3">
        <v>60575.22123893805</v>
      </c>
      <c r="O38" s="3">
        <f t="shared" si="0"/>
        <v>2474.9835031231073</v>
      </c>
      <c r="P38" s="3">
        <f t="shared" si="1"/>
        <v>1676.136039461703</v>
      </c>
      <c r="Q38" s="3" t="s">
        <v>24</v>
      </c>
      <c r="R38" s="13" t="s">
        <v>383</v>
      </c>
      <c r="S38" s="13" t="s">
        <v>384</v>
      </c>
      <c r="T38" s="15" t="s">
        <v>385</v>
      </c>
    </row>
    <row r="39" spans="1:20" s="10" customFormat="1" ht="38.25">
      <c r="A39" s="10">
        <v>36</v>
      </c>
      <c r="B39" s="10">
        <v>3</v>
      </c>
      <c r="C39" s="11" t="s">
        <v>119</v>
      </c>
      <c r="D39" s="11" t="s">
        <v>235</v>
      </c>
      <c r="E39" s="12" t="s">
        <v>111</v>
      </c>
      <c r="F39" s="10" t="s">
        <v>10</v>
      </c>
      <c r="G39" s="10">
        <v>90.4</v>
      </c>
      <c r="H39" s="10">
        <v>55</v>
      </c>
      <c r="I39" s="10">
        <v>13.4</v>
      </c>
      <c r="J39" s="12" t="s">
        <v>13</v>
      </c>
      <c r="K39" s="12" t="s">
        <v>14</v>
      </c>
      <c r="L39" s="10" t="s">
        <v>17</v>
      </c>
      <c r="M39" s="10">
        <v>5476000</v>
      </c>
      <c r="N39" s="3">
        <v>60575.22123893805</v>
      </c>
      <c r="O39" s="3">
        <f t="shared" si="0"/>
        <v>2474.9835031231073</v>
      </c>
      <c r="P39" s="3">
        <f t="shared" si="1"/>
        <v>1676.136039461703</v>
      </c>
      <c r="Q39" s="3" t="s">
        <v>24</v>
      </c>
      <c r="R39" s="13" t="s">
        <v>383</v>
      </c>
      <c r="S39" s="13" t="s">
        <v>384</v>
      </c>
      <c r="T39" s="15" t="s">
        <v>385</v>
      </c>
    </row>
    <row r="40" spans="1:20" s="10" customFormat="1" ht="25.5">
      <c r="A40">
        <v>37</v>
      </c>
      <c r="B40" s="10">
        <v>3</v>
      </c>
      <c r="C40" s="11" t="s">
        <v>406</v>
      </c>
      <c r="D40" s="11" t="s">
        <v>235</v>
      </c>
      <c r="E40" s="12" t="s">
        <v>4</v>
      </c>
      <c r="F40" s="10" t="s">
        <v>10</v>
      </c>
      <c r="G40" s="10">
        <v>92.8</v>
      </c>
      <c r="H40" s="10">
        <v>55</v>
      </c>
      <c r="I40" s="10">
        <v>13.4</v>
      </c>
      <c r="J40" s="12" t="s">
        <v>13</v>
      </c>
      <c r="K40" s="12" t="s">
        <v>14</v>
      </c>
      <c r="L40" s="10" t="s">
        <v>382</v>
      </c>
      <c r="M40" s="10">
        <v>5505000</v>
      </c>
      <c r="N40" s="3">
        <v>59321.120689655174</v>
      </c>
      <c r="O40" s="3">
        <f t="shared" si="0"/>
        <v>2423.7434398224786</v>
      </c>
      <c r="P40" s="3">
        <f t="shared" si="1"/>
        <v>1641.4346700771773</v>
      </c>
      <c r="Q40" s="3" t="s">
        <v>24</v>
      </c>
      <c r="R40" s="13" t="s">
        <v>27</v>
      </c>
      <c r="S40" s="13" t="s">
        <v>31</v>
      </c>
      <c r="T40" s="15" t="s">
        <v>611</v>
      </c>
    </row>
    <row r="41" spans="1:20" s="10" customFormat="1" ht="38.25">
      <c r="A41" s="10">
        <v>38</v>
      </c>
      <c r="B41" s="10">
        <v>3</v>
      </c>
      <c r="C41" s="11" t="s">
        <v>119</v>
      </c>
      <c r="D41" s="11" t="s">
        <v>235</v>
      </c>
      <c r="E41" s="12" t="s">
        <v>194</v>
      </c>
      <c r="F41" s="10" t="s">
        <v>10</v>
      </c>
      <c r="G41" s="10">
        <v>90.4</v>
      </c>
      <c r="H41" s="10">
        <v>55</v>
      </c>
      <c r="I41" s="10">
        <v>13.4</v>
      </c>
      <c r="J41" s="12" t="s">
        <v>13</v>
      </c>
      <c r="K41" s="12" t="s">
        <v>724</v>
      </c>
      <c r="L41" s="10" t="s">
        <v>17</v>
      </c>
      <c r="M41" s="10">
        <v>5508000</v>
      </c>
      <c r="N41" s="3">
        <v>60929.20353982301</v>
      </c>
      <c r="O41" s="3">
        <f t="shared" si="0"/>
        <v>2489.4465184810215</v>
      </c>
      <c r="P41" s="3">
        <f t="shared" si="1"/>
        <v>1685.930844659434</v>
      </c>
      <c r="Q41" s="3" t="s">
        <v>24</v>
      </c>
      <c r="R41" s="13" t="s">
        <v>383</v>
      </c>
      <c r="S41" s="13" t="s">
        <v>384</v>
      </c>
      <c r="T41" s="15" t="s">
        <v>385</v>
      </c>
    </row>
    <row r="42" spans="1:20" s="10" customFormat="1" ht="38.25">
      <c r="A42">
        <v>39</v>
      </c>
      <c r="B42" s="10">
        <v>3</v>
      </c>
      <c r="C42" s="11" t="s">
        <v>393</v>
      </c>
      <c r="D42" s="11" t="s">
        <v>235</v>
      </c>
      <c r="E42" s="12" t="s">
        <v>458</v>
      </c>
      <c r="F42" s="10" t="s">
        <v>10</v>
      </c>
      <c r="G42" s="10">
        <v>90.4</v>
      </c>
      <c r="H42" s="10">
        <f>19.6+17.7+17.7</f>
        <v>55</v>
      </c>
      <c r="I42" s="10">
        <v>13.4</v>
      </c>
      <c r="J42" s="12" t="s">
        <v>13</v>
      </c>
      <c r="K42" s="12"/>
      <c r="L42" s="10" t="s">
        <v>17</v>
      </c>
      <c r="M42" s="10">
        <v>5508000</v>
      </c>
      <c r="N42" s="3">
        <v>60929.20353982301</v>
      </c>
      <c r="O42" s="3">
        <f t="shared" si="0"/>
        <v>2489.4465184810215</v>
      </c>
      <c r="P42" s="3">
        <f t="shared" si="1"/>
        <v>1685.930844659434</v>
      </c>
      <c r="Q42" s="3" t="s">
        <v>24</v>
      </c>
      <c r="R42" s="13" t="s">
        <v>383</v>
      </c>
      <c r="S42" s="13" t="s">
        <v>384</v>
      </c>
      <c r="T42" s="15" t="s">
        <v>385</v>
      </c>
    </row>
    <row r="43" spans="1:20" ht="25.5">
      <c r="A43" s="10">
        <v>40</v>
      </c>
      <c r="B43">
        <v>3</v>
      </c>
      <c r="C43" s="1" t="s">
        <v>442</v>
      </c>
      <c r="D43" s="1" t="s">
        <v>231</v>
      </c>
      <c r="E43" s="2" t="s">
        <v>725</v>
      </c>
      <c r="G43">
        <v>92.6</v>
      </c>
      <c r="H43">
        <f>19+15.7+16.1</f>
        <v>50.800000000000004</v>
      </c>
      <c r="I43">
        <v>16.1</v>
      </c>
      <c r="J43" s="2" t="s">
        <v>13</v>
      </c>
      <c r="K43" s="2" t="s">
        <v>14</v>
      </c>
      <c r="L43" t="s">
        <v>23</v>
      </c>
      <c r="M43">
        <v>5512000</v>
      </c>
      <c r="N43" s="3">
        <v>59524.838012958964</v>
      </c>
      <c r="O43" s="3">
        <f t="shared" si="0"/>
        <v>2432.066925963594</v>
      </c>
      <c r="P43" s="3">
        <f t="shared" si="1"/>
        <v>1647.071594556665</v>
      </c>
      <c r="Q43" s="3" t="s">
        <v>24</v>
      </c>
      <c r="R43" s="13" t="s">
        <v>27</v>
      </c>
      <c r="S43" s="13" t="s">
        <v>31</v>
      </c>
      <c r="T43" s="13" t="s">
        <v>39</v>
      </c>
    </row>
    <row r="44" spans="1:20" ht="25.5">
      <c r="A44">
        <v>41</v>
      </c>
      <c r="B44">
        <v>3</v>
      </c>
      <c r="C44" s="1" t="s">
        <v>119</v>
      </c>
      <c r="D44" s="1" t="s">
        <v>165</v>
      </c>
      <c r="E44" s="2" t="s">
        <v>118</v>
      </c>
      <c r="F44" t="s">
        <v>10</v>
      </c>
      <c r="G44">
        <v>83</v>
      </c>
      <c r="H44">
        <f>20.5+18.6+16</f>
        <v>55.1</v>
      </c>
      <c r="I44">
        <v>10</v>
      </c>
      <c r="J44" s="2" t="s">
        <v>13</v>
      </c>
      <c r="K44" s="2" t="s">
        <v>14</v>
      </c>
      <c r="L44" t="s">
        <v>21</v>
      </c>
      <c r="M44">
        <v>5600000</v>
      </c>
      <c r="N44" s="3">
        <v>67469.8795180723</v>
      </c>
      <c r="O44" s="3">
        <f t="shared" si="0"/>
        <v>2756.685577857908</v>
      </c>
      <c r="P44" s="3">
        <f t="shared" si="1"/>
        <v>1866.9134726277482</v>
      </c>
      <c r="Q44" s="3"/>
      <c r="R44" s="13" t="s">
        <v>467</v>
      </c>
      <c r="S44" s="13" t="s">
        <v>468</v>
      </c>
      <c r="T44" s="13" t="s">
        <v>726</v>
      </c>
    </row>
    <row r="45" spans="1:20" ht="25.5">
      <c r="A45" s="10">
        <v>42</v>
      </c>
      <c r="B45">
        <v>3</v>
      </c>
      <c r="C45" s="1" t="s">
        <v>367</v>
      </c>
      <c r="D45" s="1" t="s">
        <v>235</v>
      </c>
      <c r="E45" s="2" t="s">
        <v>482</v>
      </c>
      <c r="F45" t="s">
        <v>10</v>
      </c>
      <c r="G45">
        <v>84.4</v>
      </c>
      <c r="H45">
        <v>49.3</v>
      </c>
      <c r="I45">
        <v>11.9</v>
      </c>
      <c r="J45" s="2" t="s">
        <v>13</v>
      </c>
      <c r="K45" s="2" t="s">
        <v>14</v>
      </c>
      <c r="L45" t="s">
        <v>17</v>
      </c>
      <c r="M45">
        <v>5610000</v>
      </c>
      <c r="N45" s="3">
        <v>66469.1943127962</v>
      </c>
      <c r="O45" s="3">
        <f t="shared" si="0"/>
        <v>2715.7995633420305</v>
      </c>
      <c r="P45" s="3">
        <f t="shared" si="1"/>
        <v>1839.2241880916938</v>
      </c>
      <c r="Q45" s="3" t="s">
        <v>14</v>
      </c>
      <c r="R45" s="13" t="s">
        <v>26</v>
      </c>
      <c r="S45" s="13" t="s">
        <v>32</v>
      </c>
      <c r="T45" s="13" t="s">
        <v>133</v>
      </c>
    </row>
    <row r="46" spans="1:20" ht="25.5">
      <c r="A46">
        <v>43</v>
      </c>
      <c r="B46">
        <v>3</v>
      </c>
      <c r="C46" s="1" t="s">
        <v>393</v>
      </c>
      <c r="D46" s="1" t="s">
        <v>157</v>
      </c>
      <c r="E46" s="2" t="s">
        <v>617</v>
      </c>
      <c r="F46" t="s">
        <v>10</v>
      </c>
      <c r="G46">
        <v>94.1</v>
      </c>
      <c r="H46">
        <f>21.4+18.8+17.5</f>
        <v>57.7</v>
      </c>
      <c r="I46">
        <v>12.3</v>
      </c>
      <c r="J46" s="2" t="s">
        <v>13</v>
      </c>
      <c r="K46" s="2" t="s">
        <v>14</v>
      </c>
      <c r="L46" t="s">
        <v>17</v>
      </c>
      <c r="M46">
        <v>5610000</v>
      </c>
      <c r="N46" s="3">
        <v>59617.42826780021</v>
      </c>
      <c r="O46" s="3">
        <f t="shared" si="0"/>
        <v>2435.849980298272</v>
      </c>
      <c r="P46" s="3">
        <f t="shared" si="1"/>
        <v>1649.6335969706588</v>
      </c>
      <c r="Q46" s="3" t="s">
        <v>24</v>
      </c>
      <c r="R46" s="13" t="s">
        <v>26</v>
      </c>
      <c r="S46" s="13" t="s">
        <v>32</v>
      </c>
      <c r="T46" s="13" t="s">
        <v>86</v>
      </c>
    </row>
    <row r="47" spans="1:20" ht="25.5">
      <c r="A47" s="10">
        <v>44</v>
      </c>
      <c r="B47">
        <v>3</v>
      </c>
      <c r="C47" s="1" t="s">
        <v>480</v>
      </c>
      <c r="D47" s="1" t="s">
        <v>235</v>
      </c>
      <c r="E47" s="2" t="s">
        <v>496</v>
      </c>
      <c r="F47" t="s">
        <v>10</v>
      </c>
      <c r="G47">
        <v>84.7</v>
      </c>
      <c r="H47">
        <f>18.9+14.2+16.1</f>
        <v>49.199999999999996</v>
      </c>
      <c r="I47">
        <v>11.8</v>
      </c>
      <c r="J47" s="2" t="s">
        <v>13</v>
      </c>
      <c r="K47" s="2" t="s">
        <v>14</v>
      </c>
      <c r="L47" t="s">
        <v>17</v>
      </c>
      <c r="M47">
        <v>5610000</v>
      </c>
      <c r="N47" s="3">
        <v>66233.76623376623</v>
      </c>
      <c r="O47" s="3">
        <f t="shared" si="0"/>
        <v>2706.1804385604178</v>
      </c>
      <c r="P47" s="3">
        <f t="shared" si="1"/>
        <v>1832.709816705301</v>
      </c>
      <c r="Q47" s="3" t="s">
        <v>24</v>
      </c>
      <c r="R47" s="13" t="s">
        <v>26</v>
      </c>
      <c r="S47" s="13" t="s">
        <v>32</v>
      </c>
      <c r="T47" s="13" t="s">
        <v>86</v>
      </c>
    </row>
    <row r="48" spans="1:20" ht="25.5">
      <c r="A48">
        <v>45</v>
      </c>
      <c r="B48">
        <v>3</v>
      </c>
      <c r="C48" s="1" t="s">
        <v>287</v>
      </c>
      <c r="D48" s="1" t="s">
        <v>235</v>
      </c>
      <c r="E48" s="2" t="s">
        <v>482</v>
      </c>
      <c r="F48" t="s">
        <v>10</v>
      </c>
      <c r="G48">
        <v>84.4</v>
      </c>
      <c r="H48">
        <v>49.3</v>
      </c>
      <c r="I48">
        <v>11.9</v>
      </c>
      <c r="J48" s="2" t="s">
        <v>13</v>
      </c>
      <c r="K48" s="2" t="s">
        <v>14</v>
      </c>
      <c r="L48" t="s">
        <v>17</v>
      </c>
      <c r="M48">
        <v>5610000</v>
      </c>
      <c r="N48" s="3">
        <v>66469.1943127962</v>
      </c>
      <c r="O48" s="3">
        <f t="shared" si="0"/>
        <v>2715.7995633420305</v>
      </c>
      <c r="P48" s="3">
        <f t="shared" si="1"/>
        <v>1839.2241880916938</v>
      </c>
      <c r="Q48" s="3" t="s">
        <v>14</v>
      </c>
      <c r="R48" s="13" t="s">
        <v>26</v>
      </c>
      <c r="S48" s="13" t="s">
        <v>32</v>
      </c>
      <c r="T48" s="13" t="s">
        <v>37</v>
      </c>
    </row>
    <row r="49" spans="1:20" ht="38.25">
      <c r="A49" s="10">
        <v>46</v>
      </c>
      <c r="B49">
        <v>3</v>
      </c>
      <c r="C49" s="1" t="s">
        <v>393</v>
      </c>
      <c r="D49" s="1" t="s">
        <v>235</v>
      </c>
      <c r="E49" s="2" t="s">
        <v>458</v>
      </c>
      <c r="F49" t="s">
        <v>10</v>
      </c>
      <c r="G49">
        <v>92.6</v>
      </c>
      <c r="H49">
        <f>20.7+19.2+16.3</f>
        <v>56.2</v>
      </c>
      <c r="I49">
        <v>12.8</v>
      </c>
      <c r="J49" s="2" t="s">
        <v>13</v>
      </c>
      <c r="K49" s="2"/>
      <c r="L49" t="s">
        <v>17</v>
      </c>
      <c r="M49">
        <v>5659000</v>
      </c>
      <c r="N49" s="3">
        <v>61112.311015118794</v>
      </c>
      <c r="O49" s="3">
        <f t="shared" si="0"/>
        <v>2496.927927073291</v>
      </c>
      <c r="P49" s="3">
        <f t="shared" si="1"/>
        <v>1690.9974879528606</v>
      </c>
      <c r="Q49" s="3" t="s">
        <v>24</v>
      </c>
      <c r="R49" s="13" t="s">
        <v>383</v>
      </c>
      <c r="S49" s="13" t="s">
        <v>384</v>
      </c>
      <c r="T49" s="13" t="s">
        <v>385</v>
      </c>
    </row>
    <row r="50" spans="1:20" ht="38.25">
      <c r="A50">
        <v>47</v>
      </c>
      <c r="B50">
        <v>3</v>
      </c>
      <c r="C50" s="1" t="s">
        <v>119</v>
      </c>
      <c r="D50" s="1" t="s">
        <v>235</v>
      </c>
      <c r="E50" s="2" t="s">
        <v>118</v>
      </c>
      <c r="F50" t="s">
        <v>10</v>
      </c>
      <c r="G50">
        <v>92.6</v>
      </c>
      <c r="H50">
        <f>56.2</f>
        <v>56.2</v>
      </c>
      <c r="I50">
        <v>12.8</v>
      </c>
      <c r="J50" s="2" t="s">
        <v>13</v>
      </c>
      <c r="K50" s="2"/>
      <c r="L50" t="s">
        <v>17</v>
      </c>
      <c r="M50">
        <v>5659000</v>
      </c>
      <c r="N50" s="3">
        <v>61112.311015118794</v>
      </c>
      <c r="O50" s="3">
        <f t="shared" si="0"/>
        <v>2496.927927073291</v>
      </c>
      <c r="P50" s="3">
        <f t="shared" si="1"/>
        <v>1690.9974879528606</v>
      </c>
      <c r="Q50" s="3" t="s">
        <v>24</v>
      </c>
      <c r="R50" s="13" t="s">
        <v>383</v>
      </c>
      <c r="S50" s="13" t="s">
        <v>384</v>
      </c>
      <c r="T50" s="13" t="s">
        <v>385</v>
      </c>
    </row>
    <row r="51" spans="1:20" ht="25.5">
      <c r="A51" s="10">
        <v>48</v>
      </c>
      <c r="B51">
        <v>3</v>
      </c>
      <c r="C51" s="1" t="s">
        <v>480</v>
      </c>
      <c r="D51" s="1" t="s">
        <v>235</v>
      </c>
      <c r="E51" s="2" t="s">
        <v>727</v>
      </c>
      <c r="F51" t="s">
        <v>10</v>
      </c>
      <c r="G51">
        <v>84.7</v>
      </c>
      <c r="H51">
        <f>14.3+16.3+18.9</f>
        <v>49.5</v>
      </c>
      <c r="I51">
        <v>11.8</v>
      </c>
      <c r="J51" s="2" t="s">
        <v>13</v>
      </c>
      <c r="K51" s="2" t="s">
        <v>14</v>
      </c>
      <c r="L51" t="s">
        <v>17</v>
      </c>
      <c r="M51">
        <v>5664000</v>
      </c>
      <c r="N51" s="3">
        <v>66871.31050767415</v>
      </c>
      <c r="O51" s="3">
        <f t="shared" si="0"/>
        <v>2732.2292342257056</v>
      </c>
      <c r="P51" s="3">
        <f t="shared" si="1"/>
        <v>1850.3508737644963</v>
      </c>
      <c r="Q51" s="3" t="s">
        <v>24</v>
      </c>
      <c r="R51" s="13" t="s">
        <v>26</v>
      </c>
      <c r="S51" s="13" t="s">
        <v>32</v>
      </c>
      <c r="T51" s="13" t="s">
        <v>86</v>
      </c>
    </row>
    <row r="52" spans="1:20" ht="25.5">
      <c r="A52">
        <v>49</v>
      </c>
      <c r="B52">
        <v>3</v>
      </c>
      <c r="C52" s="1" t="s">
        <v>287</v>
      </c>
      <c r="D52" s="1" t="s">
        <v>235</v>
      </c>
      <c r="E52" s="2" t="s">
        <v>728</v>
      </c>
      <c r="F52" t="s">
        <v>10</v>
      </c>
      <c r="G52">
        <v>84.4</v>
      </c>
      <c r="H52">
        <f>49.3</f>
        <v>49.3</v>
      </c>
      <c r="I52">
        <v>11.8</v>
      </c>
      <c r="J52" s="2" t="s">
        <v>13</v>
      </c>
      <c r="K52" s="2" t="s">
        <v>14</v>
      </c>
      <c r="L52" t="s">
        <v>17</v>
      </c>
      <c r="M52">
        <v>5676000</v>
      </c>
      <c r="N52" s="3">
        <v>67251.18483412323</v>
      </c>
      <c r="O52" s="3">
        <f t="shared" si="0"/>
        <v>2747.7501464401726</v>
      </c>
      <c r="P52" s="3">
        <f t="shared" si="1"/>
        <v>1860.8621197163022</v>
      </c>
      <c r="Q52" s="3" t="s">
        <v>14</v>
      </c>
      <c r="R52" s="13" t="s">
        <v>26</v>
      </c>
      <c r="S52" s="13" t="s">
        <v>32</v>
      </c>
      <c r="T52" s="13" t="s">
        <v>37</v>
      </c>
    </row>
    <row r="53" spans="1:20" ht="25.5">
      <c r="A53" s="10">
        <v>50</v>
      </c>
      <c r="B53">
        <v>3</v>
      </c>
      <c r="C53" s="1" t="s">
        <v>480</v>
      </c>
      <c r="D53" s="1" t="s">
        <v>235</v>
      </c>
      <c r="E53" s="2" t="s">
        <v>728</v>
      </c>
      <c r="F53" t="s">
        <v>10</v>
      </c>
      <c r="G53">
        <v>84.4</v>
      </c>
      <c r="H53">
        <f>18.9+16.1+14.3</f>
        <v>49.3</v>
      </c>
      <c r="I53">
        <v>11.8</v>
      </c>
      <c r="J53" s="2" t="s">
        <v>13</v>
      </c>
      <c r="K53" s="2" t="s">
        <v>14</v>
      </c>
      <c r="L53" t="s">
        <v>17</v>
      </c>
      <c r="M53">
        <v>5676000</v>
      </c>
      <c r="N53" s="3">
        <v>67251.18483412323</v>
      </c>
      <c r="O53" s="3">
        <f t="shared" si="0"/>
        <v>2747.7501464401726</v>
      </c>
      <c r="P53" s="3">
        <f t="shared" si="1"/>
        <v>1860.8621197163022</v>
      </c>
      <c r="Q53" s="3" t="s">
        <v>24</v>
      </c>
      <c r="R53" s="13" t="s">
        <v>26</v>
      </c>
      <c r="S53" s="13" t="s">
        <v>32</v>
      </c>
      <c r="T53" s="13" t="s">
        <v>86</v>
      </c>
    </row>
    <row r="54" spans="1:20" ht="38.25">
      <c r="A54">
        <v>51</v>
      </c>
      <c r="B54">
        <v>3</v>
      </c>
      <c r="C54" s="1" t="s">
        <v>390</v>
      </c>
      <c r="D54" s="1" t="s">
        <v>310</v>
      </c>
      <c r="E54" s="2" t="s">
        <v>104</v>
      </c>
      <c r="F54" t="s">
        <v>10</v>
      </c>
      <c r="G54">
        <v>83</v>
      </c>
      <c r="H54">
        <v>55</v>
      </c>
      <c r="I54">
        <v>14</v>
      </c>
      <c r="J54" s="2" t="s">
        <v>13</v>
      </c>
      <c r="K54" s="2" t="s">
        <v>14</v>
      </c>
      <c r="L54" t="s">
        <v>21</v>
      </c>
      <c r="M54">
        <v>5678000</v>
      </c>
      <c r="N54" s="3">
        <v>68409.63855421687</v>
      </c>
      <c r="O54" s="3">
        <f t="shared" si="0"/>
        <v>2795.082269835214</v>
      </c>
      <c r="P54" s="3">
        <f t="shared" si="1"/>
        <v>1892.9169102822061</v>
      </c>
      <c r="Q54" s="3"/>
      <c r="R54" s="13" t="s">
        <v>484</v>
      </c>
      <c r="S54" s="13" t="s">
        <v>485</v>
      </c>
      <c r="T54" s="13" t="s">
        <v>729</v>
      </c>
    </row>
    <row r="55" spans="1:20" ht="25.5">
      <c r="A55" s="10">
        <v>52</v>
      </c>
      <c r="B55">
        <v>3</v>
      </c>
      <c r="C55" s="1" t="s">
        <v>287</v>
      </c>
      <c r="D55" s="1" t="s">
        <v>235</v>
      </c>
      <c r="E55" s="2" t="s">
        <v>496</v>
      </c>
      <c r="F55" t="s">
        <v>10</v>
      </c>
      <c r="G55">
        <v>85.7</v>
      </c>
      <c r="H55">
        <v>51.1</v>
      </c>
      <c r="I55">
        <v>12</v>
      </c>
      <c r="J55" s="2" t="s">
        <v>13</v>
      </c>
      <c r="K55" s="2" t="s">
        <v>14</v>
      </c>
      <c r="L55" t="s">
        <v>17</v>
      </c>
      <c r="M55">
        <v>5706000</v>
      </c>
      <c r="N55" s="3">
        <v>66581.09684947491</v>
      </c>
      <c r="O55" s="3">
        <f t="shared" si="0"/>
        <v>2720.3716792431014</v>
      </c>
      <c r="P55" s="3">
        <f t="shared" si="1"/>
        <v>1842.3205676145112</v>
      </c>
      <c r="Q55" s="3" t="s">
        <v>14</v>
      </c>
      <c r="R55" s="13" t="s">
        <v>26</v>
      </c>
      <c r="S55" s="13" t="s">
        <v>32</v>
      </c>
      <c r="T55" s="13" t="s">
        <v>37</v>
      </c>
    </row>
    <row r="56" spans="1:20" ht="25.5">
      <c r="A56">
        <v>53</v>
      </c>
      <c r="B56">
        <v>3</v>
      </c>
      <c r="C56" s="1" t="s">
        <v>480</v>
      </c>
      <c r="D56" s="1" t="s">
        <v>235</v>
      </c>
      <c r="E56" s="2" t="s">
        <v>496</v>
      </c>
      <c r="F56" t="s">
        <v>10</v>
      </c>
      <c r="G56">
        <v>85.7</v>
      </c>
      <c r="H56">
        <f>17.5+14.3+19.3</f>
        <v>51.1</v>
      </c>
      <c r="I56">
        <v>12</v>
      </c>
      <c r="J56" s="2" t="s">
        <v>13</v>
      </c>
      <c r="K56" s="2" t="s">
        <v>14</v>
      </c>
      <c r="L56" t="s">
        <v>17</v>
      </c>
      <c r="M56">
        <v>5706000</v>
      </c>
      <c r="N56" s="3">
        <v>66581.09684947491</v>
      </c>
      <c r="O56" s="3">
        <f t="shared" si="0"/>
        <v>2720.3716792431014</v>
      </c>
      <c r="P56" s="3">
        <f t="shared" si="1"/>
        <v>1842.3205676145112</v>
      </c>
      <c r="Q56" s="3" t="s">
        <v>24</v>
      </c>
      <c r="R56" s="13" t="s">
        <v>26</v>
      </c>
      <c r="S56" s="13" t="s">
        <v>32</v>
      </c>
      <c r="T56" s="13" t="s">
        <v>86</v>
      </c>
    </row>
    <row r="57" spans="1:20" ht="25.5">
      <c r="A57" s="10">
        <v>54</v>
      </c>
      <c r="B57">
        <v>3</v>
      </c>
      <c r="C57" s="1" t="s">
        <v>167</v>
      </c>
      <c r="D57" s="1" t="s">
        <v>94</v>
      </c>
      <c r="E57" s="2" t="s">
        <v>189</v>
      </c>
      <c r="F57" t="s">
        <v>10</v>
      </c>
      <c r="G57">
        <v>95.2</v>
      </c>
      <c r="H57">
        <f>22+13+11</f>
        <v>46</v>
      </c>
      <c r="I57">
        <v>16</v>
      </c>
      <c r="J57" s="2" t="s">
        <v>13</v>
      </c>
      <c r="K57" s="2" t="s">
        <v>14</v>
      </c>
      <c r="L57" t="s">
        <v>21</v>
      </c>
      <c r="M57">
        <v>5807200</v>
      </c>
      <c r="N57" s="3">
        <v>61000</v>
      </c>
      <c r="O57" s="3">
        <f t="shared" si="0"/>
        <v>2492.3391215526044</v>
      </c>
      <c r="P57" s="3">
        <f t="shared" si="1"/>
        <v>1687.8898056989801</v>
      </c>
      <c r="Q57" s="3" t="s">
        <v>24</v>
      </c>
      <c r="R57" s="13" t="s">
        <v>168</v>
      </c>
      <c r="S57" s="13" t="s">
        <v>169</v>
      </c>
      <c r="T57" s="13" t="s">
        <v>730</v>
      </c>
    </row>
    <row r="58" spans="1:20" ht="25.5">
      <c r="A58">
        <v>55</v>
      </c>
      <c r="B58">
        <v>3</v>
      </c>
      <c r="C58" s="1" t="s">
        <v>167</v>
      </c>
      <c r="D58" s="1" t="s">
        <v>94</v>
      </c>
      <c r="E58" s="2" t="s">
        <v>731</v>
      </c>
      <c r="F58" t="s">
        <v>10</v>
      </c>
      <c r="G58">
        <v>95.2</v>
      </c>
      <c r="H58">
        <f>22+13+11</f>
        <v>46</v>
      </c>
      <c r="I58">
        <v>16</v>
      </c>
      <c r="J58" s="2" t="s">
        <v>13</v>
      </c>
      <c r="K58" s="2" t="s">
        <v>14</v>
      </c>
      <c r="L58" t="s">
        <v>21</v>
      </c>
      <c r="M58">
        <v>5809000</v>
      </c>
      <c r="N58" s="3">
        <v>61018.90756302521</v>
      </c>
      <c r="O58" s="3">
        <f t="shared" si="0"/>
        <v>2493.111647110325</v>
      </c>
      <c r="P58" s="3">
        <f t="shared" si="1"/>
        <v>1688.4129841068632</v>
      </c>
      <c r="Q58" s="3" t="s">
        <v>24</v>
      </c>
      <c r="R58" s="13" t="s">
        <v>173</v>
      </c>
      <c r="S58" s="13" t="s">
        <v>169</v>
      </c>
      <c r="T58" s="13" t="s">
        <v>732</v>
      </c>
    </row>
    <row r="59" spans="1:20" ht="12.75">
      <c r="A59" s="10">
        <v>56</v>
      </c>
      <c r="B59">
        <v>3</v>
      </c>
      <c r="C59" s="1" t="s">
        <v>174</v>
      </c>
      <c r="D59" s="1" t="s">
        <v>369</v>
      </c>
      <c r="E59" s="2" t="s">
        <v>733</v>
      </c>
      <c r="F59" t="s">
        <v>10</v>
      </c>
      <c r="G59">
        <v>95.2</v>
      </c>
      <c r="H59">
        <v>45.7</v>
      </c>
      <c r="I59">
        <v>16</v>
      </c>
      <c r="J59" s="2" t="s">
        <v>13</v>
      </c>
      <c r="K59" s="2" t="s">
        <v>14</v>
      </c>
      <c r="L59" t="s">
        <v>19</v>
      </c>
      <c r="M59">
        <v>5809000</v>
      </c>
      <c r="N59" s="3">
        <v>61018.90756302521</v>
      </c>
      <c r="O59" s="3">
        <f t="shared" si="0"/>
        <v>2493.111647110325</v>
      </c>
      <c r="P59" s="3">
        <f t="shared" si="1"/>
        <v>1688.4129841068632</v>
      </c>
      <c r="Q59" s="3" t="s">
        <v>14</v>
      </c>
      <c r="R59" s="13" t="s">
        <v>109</v>
      </c>
      <c r="S59" s="13" t="s">
        <v>143</v>
      </c>
      <c r="T59" s="13" t="s">
        <v>176</v>
      </c>
    </row>
    <row r="60" spans="1:20" ht="25.5">
      <c r="A60">
        <v>57</v>
      </c>
      <c r="B60">
        <v>3</v>
      </c>
      <c r="C60" s="1" t="s">
        <v>175</v>
      </c>
      <c r="D60" s="1" t="s">
        <v>628</v>
      </c>
      <c r="E60" s="2" t="s">
        <v>733</v>
      </c>
      <c r="F60" t="s">
        <v>10</v>
      </c>
      <c r="G60">
        <v>95.2</v>
      </c>
      <c r="H60">
        <f>13.1+10.8+21.8</f>
        <v>45.7</v>
      </c>
      <c r="I60">
        <v>16</v>
      </c>
      <c r="J60" s="2" t="s">
        <v>13</v>
      </c>
      <c r="K60" s="2" t="s">
        <v>14</v>
      </c>
      <c r="L60" t="s">
        <v>19</v>
      </c>
      <c r="M60">
        <v>5809000</v>
      </c>
      <c r="N60" s="3">
        <v>61018.90756302521</v>
      </c>
      <c r="O60" s="3">
        <f t="shared" si="0"/>
        <v>2493.111647110325</v>
      </c>
      <c r="P60" s="3">
        <f t="shared" si="1"/>
        <v>1688.4129841068632</v>
      </c>
      <c r="Q60" s="3" t="s">
        <v>14</v>
      </c>
      <c r="R60" s="13" t="s">
        <v>109</v>
      </c>
      <c r="S60" s="13" t="s">
        <v>143</v>
      </c>
      <c r="T60" s="13" t="s">
        <v>176</v>
      </c>
    </row>
    <row r="61" spans="1:20" ht="38.25">
      <c r="A61" s="10">
        <v>58</v>
      </c>
      <c r="B61">
        <v>3</v>
      </c>
      <c r="C61" s="1" t="s">
        <v>393</v>
      </c>
      <c r="D61" s="1" t="s">
        <v>235</v>
      </c>
      <c r="E61" s="2" t="s">
        <v>458</v>
      </c>
      <c r="F61" t="s">
        <v>10</v>
      </c>
      <c r="G61">
        <v>94.1</v>
      </c>
      <c r="H61">
        <f>21+19.5+16.6</f>
        <v>57.1</v>
      </c>
      <c r="I61">
        <v>13</v>
      </c>
      <c r="J61" s="2" t="s">
        <v>13</v>
      </c>
      <c r="K61" s="2"/>
      <c r="L61" t="s">
        <v>17</v>
      </c>
      <c r="M61">
        <v>5830000</v>
      </c>
      <c r="N61" s="3">
        <v>61955.36663124336</v>
      </c>
      <c r="O61" s="3">
        <f t="shared" si="0"/>
        <v>2531.3735089374204</v>
      </c>
      <c r="P61" s="3">
        <f t="shared" si="1"/>
        <v>1714.3251105773513</v>
      </c>
      <c r="Q61" s="3" t="s">
        <v>24</v>
      </c>
      <c r="R61" s="13" t="s">
        <v>383</v>
      </c>
      <c r="S61" s="13" t="s">
        <v>384</v>
      </c>
      <c r="T61" s="13" t="s">
        <v>385</v>
      </c>
    </row>
    <row r="62" spans="1:20" ht="38.25">
      <c r="A62">
        <v>59</v>
      </c>
      <c r="B62">
        <v>3</v>
      </c>
      <c r="C62" s="1" t="s">
        <v>119</v>
      </c>
      <c r="D62" s="1" t="s">
        <v>235</v>
      </c>
      <c r="E62" s="2" t="s">
        <v>734</v>
      </c>
      <c r="F62" t="s">
        <v>10</v>
      </c>
      <c r="G62">
        <v>94.1</v>
      </c>
      <c r="H62">
        <f>21+19.5+16.6</f>
        <v>57.1</v>
      </c>
      <c r="I62">
        <v>13</v>
      </c>
      <c r="J62" s="2" t="s">
        <v>13</v>
      </c>
      <c r="K62" s="2"/>
      <c r="L62" t="s">
        <v>17</v>
      </c>
      <c r="M62">
        <v>5830000</v>
      </c>
      <c r="N62" s="3">
        <v>61955.36663124336</v>
      </c>
      <c r="O62" s="3">
        <f t="shared" si="0"/>
        <v>2531.3735089374204</v>
      </c>
      <c r="P62" s="3">
        <f t="shared" si="1"/>
        <v>1714.3251105773513</v>
      </c>
      <c r="Q62" s="3" t="s">
        <v>24</v>
      </c>
      <c r="R62" s="13" t="s">
        <v>383</v>
      </c>
      <c r="S62" s="13" t="s">
        <v>384</v>
      </c>
      <c r="T62" s="13" t="s">
        <v>385</v>
      </c>
    </row>
    <row r="63" spans="1:20" ht="25.5">
      <c r="A63" s="10">
        <v>60</v>
      </c>
      <c r="B63">
        <v>3</v>
      </c>
      <c r="C63" s="1" t="s">
        <v>393</v>
      </c>
      <c r="D63" s="1" t="s">
        <v>157</v>
      </c>
      <c r="E63" s="2" t="s">
        <v>735</v>
      </c>
      <c r="F63" t="s">
        <v>10</v>
      </c>
      <c r="G63">
        <v>94.1</v>
      </c>
      <c r="H63">
        <f>21.1+16.6+19.5</f>
        <v>57.2</v>
      </c>
      <c r="I63">
        <v>13</v>
      </c>
      <c r="J63" s="2" t="s">
        <v>13</v>
      </c>
      <c r="K63" s="2" t="s">
        <v>14</v>
      </c>
      <c r="L63" t="s">
        <v>17</v>
      </c>
      <c r="M63">
        <v>5830000</v>
      </c>
      <c r="N63" s="3">
        <v>61955.36663124336</v>
      </c>
      <c r="O63" s="3">
        <f t="shared" si="0"/>
        <v>2531.3735089374204</v>
      </c>
      <c r="P63" s="3">
        <f t="shared" si="1"/>
        <v>1714.3251105773513</v>
      </c>
      <c r="Q63" s="3" t="s">
        <v>24</v>
      </c>
      <c r="R63" s="13" t="s">
        <v>26</v>
      </c>
      <c r="S63" s="13" t="s">
        <v>32</v>
      </c>
      <c r="T63" s="13" t="s">
        <v>86</v>
      </c>
    </row>
    <row r="64" spans="1:20" ht="12.75">
      <c r="A64">
        <v>61</v>
      </c>
      <c r="B64">
        <v>3</v>
      </c>
      <c r="C64" s="1" t="s">
        <v>174</v>
      </c>
      <c r="D64" s="1" t="s">
        <v>369</v>
      </c>
      <c r="E64" s="2" t="s">
        <v>189</v>
      </c>
      <c r="F64" t="s">
        <v>10</v>
      </c>
      <c r="G64">
        <v>95.7</v>
      </c>
      <c r="H64">
        <f>22.3+13.5+11</f>
        <v>46.8</v>
      </c>
      <c r="I64">
        <v>16</v>
      </c>
      <c r="J64" s="2" t="s">
        <v>13</v>
      </c>
      <c r="K64" s="2" t="s">
        <v>14</v>
      </c>
      <c r="L64" t="s">
        <v>19</v>
      </c>
      <c r="M64">
        <v>5842000</v>
      </c>
      <c r="N64" s="3">
        <v>61044.93207941484</v>
      </c>
      <c r="O64" s="3">
        <f t="shared" si="0"/>
        <v>2494.174957279462</v>
      </c>
      <c r="P64" s="3">
        <f t="shared" si="1"/>
        <v>1689.1330909250973</v>
      </c>
      <c r="Q64" s="3" t="s">
        <v>14</v>
      </c>
      <c r="R64" s="13" t="s">
        <v>109</v>
      </c>
      <c r="S64" s="13" t="s">
        <v>143</v>
      </c>
      <c r="T64" s="13" t="s">
        <v>176</v>
      </c>
    </row>
    <row r="65" spans="1:20" ht="25.5">
      <c r="A65" s="10">
        <v>62</v>
      </c>
      <c r="B65">
        <v>3</v>
      </c>
      <c r="C65" s="1" t="s">
        <v>175</v>
      </c>
      <c r="D65" s="1" t="s">
        <v>101</v>
      </c>
      <c r="E65" s="2" t="s">
        <v>127</v>
      </c>
      <c r="F65" t="s">
        <v>10</v>
      </c>
      <c r="G65">
        <v>95.8</v>
      </c>
      <c r="H65">
        <f>22.3+13.5+10.8</f>
        <v>46.599999999999994</v>
      </c>
      <c r="I65">
        <v>16</v>
      </c>
      <c r="J65" s="2" t="s">
        <v>13</v>
      </c>
      <c r="K65" s="2"/>
      <c r="L65" t="s">
        <v>21</v>
      </c>
      <c r="M65">
        <v>5842000</v>
      </c>
      <c r="N65" s="3">
        <v>60981.210855949896</v>
      </c>
      <c r="O65" s="3">
        <f t="shared" si="0"/>
        <v>2491.571434359546</v>
      </c>
      <c r="P65" s="3">
        <f t="shared" si="1"/>
        <v>1687.369903982587</v>
      </c>
      <c r="Q65" s="3"/>
      <c r="R65" s="13" t="s">
        <v>109</v>
      </c>
      <c r="S65" s="13" t="s">
        <v>521</v>
      </c>
      <c r="T65" s="13"/>
    </row>
    <row r="66" spans="1:20" ht="25.5">
      <c r="A66">
        <v>63</v>
      </c>
      <c r="B66">
        <v>3</v>
      </c>
      <c r="C66" s="1" t="s">
        <v>175</v>
      </c>
      <c r="D66" s="1" t="s">
        <v>628</v>
      </c>
      <c r="E66" s="2" t="s">
        <v>189</v>
      </c>
      <c r="F66" t="s">
        <v>10</v>
      </c>
      <c r="G66">
        <v>95.7</v>
      </c>
      <c r="H66">
        <f>22.3+13.5+11</f>
        <v>46.8</v>
      </c>
      <c r="I66">
        <v>16</v>
      </c>
      <c r="J66" s="2" t="s">
        <v>13</v>
      </c>
      <c r="K66" s="2" t="s">
        <v>14</v>
      </c>
      <c r="L66" t="s">
        <v>19</v>
      </c>
      <c r="M66">
        <v>5842000</v>
      </c>
      <c r="N66" s="3">
        <v>61044.93207941484</v>
      </c>
      <c r="O66" s="3">
        <f t="shared" si="0"/>
        <v>2494.174957279462</v>
      </c>
      <c r="P66" s="3">
        <f t="shared" si="1"/>
        <v>1689.1330909250973</v>
      </c>
      <c r="Q66" s="3" t="s">
        <v>14</v>
      </c>
      <c r="R66" s="13" t="s">
        <v>109</v>
      </c>
      <c r="S66" s="13" t="s">
        <v>143</v>
      </c>
      <c r="T66" s="13" t="s">
        <v>176</v>
      </c>
    </row>
    <row r="67" spans="1:20" ht="25.5">
      <c r="A67" s="10">
        <v>64</v>
      </c>
      <c r="B67">
        <v>3</v>
      </c>
      <c r="C67" s="1" t="s">
        <v>397</v>
      </c>
      <c r="D67" s="1" t="s">
        <v>736</v>
      </c>
      <c r="E67" s="2" t="s">
        <v>737</v>
      </c>
      <c r="F67" t="s">
        <v>10</v>
      </c>
      <c r="G67">
        <v>98.4</v>
      </c>
      <c r="H67">
        <f>25+15.7+14.4</f>
        <v>55.1</v>
      </c>
      <c r="I67">
        <v>13.8</v>
      </c>
      <c r="J67" s="2" t="s">
        <v>13</v>
      </c>
      <c r="K67" s="2" t="s">
        <v>14</v>
      </c>
      <c r="L67" t="s">
        <v>21</v>
      </c>
      <c r="M67">
        <v>5848000</v>
      </c>
      <c r="N67" s="3">
        <v>59430.89430894308</v>
      </c>
      <c r="O67" s="3">
        <f t="shared" si="0"/>
        <v>2428.228572377654</v>
      </c>
      <c r="P67" s="3">
        <f t="shared" si="1"/>
        <v>1644.4721417645665</v>
      </c>
      <c r="Q67" s="3" t="s">
        <v>11</v>
      </c>
      <c r="R67" s="13" t="s">
        <v>29</v>
      </c>
      <c r="S67" s="13" t="s">
        <v>33</v>
      </c>
      <c r="T67" s="13" t="s">
        <v>52</v>
      </c>
    </row>
    <row r="68" spans="1:20" ht="25.5">
      <c r="A68">
        <v>65</v>
      </c>
      <c r="B68">
        <v>3</v>
      </c>
      <c r="C68" s="1" t="s">
        <v>480</v>
      </c>
      <c r="D68" s="1" t="s">
        <v>235</v>
      </c>
      <c r="E68" s="2" t="s">
        <v>496</v>
      </c>
      <c r="F68" t="s">
        <v>10</v>
      </c>
      <c r="G68">
        <v>89</v>
      </c>
      <c r="H68">
        <f>14+15.6+19.9</f>
        <v>49.5</v>
      </c>
      <c r="I68">
        <v>12.1</v>
      </c>
      <c r="J68" s="2" t="s">
        <v>13</v>
      </c>
      <c r="K68" s="2" t="s">
        <v>14</v>
      </c>
      <c r="L68" t="s">
        <v>17</v>
      </c>
      <c r="M68">
        <v>5889000</v>
      </c>
      <c r="N68" s="3">
        <v>66168.53932584269</v>
      </c>
      <c r="O68" s="3">
        <f t="shared" si="0"/>
        <v>2703.515396357209</v>
      </c>
      <c r="P68" s="3">
        <f t="shared" si="1"/>
        <v>1830.9049669849499</v>
      </c>
      <c r="Q68" s="3" t="s">
        <v>24</v>
      </c>
      <c r="R68" s="13" t="s">
        <v>26</v>
      </c>
      <c r="S68" s="13" t="s">
        <v>32</v>
      </c>
      <c r="T68" s="13" t="s">
        <v>86</v>
      </c>
    </row>
    <row r="69" spans="1:20" ht="25.5">
      <c r="A69" s="10">
        <v>66</v>
      </c>
      <c r="B69">
        <v>3</v>
      </c>
      <c r="C69" s="1" t="s">
        <v>367</v>
      </c>
      <c r="D69" s="1" t="s">
        <v>369</v>
      </c>
      <c r="E69" s="2" t="s">
        <v>5</v>
      </c>
      <c r="F69" t="s">
        <v>10</v>
      </c>
      <c r="G69">
        <v>86.6</v>
      </c>
      <c r="H69">
        <f>49.3</f>
        <v>49.3</v>
      </c>
      <c r="I69">
        <v>11.9</v>
      </c>
      <c r="J69" s="2" t="s">
        <v>13</v>
      </c>
      <c r="K69" s="2">
        <v>2</v>
      </c>
      <c r="L69" t="s">
        <v>17</v>
      </c>
      <c r="M69">
        <v>5895035.199999999</v>
      </c>
      <c r="N69" s="3">
        <v>68072</v>
      </c>
      <c r="O69" s="3">
        <f aca="true" t="shared" si="2" ref="O69:O132">N69/$U$2</f>
        <v>2781.2870275791624</v>
      </c>
      <c r="P69" s="3">
        <f aca="true" t="shared" si="3" ref="P69:P132">N69/$V$2</f>
        <v>1883.5743418613274</v>
      </c>
      <c r="Q69" s="3"/>
      <c r="R69" s="13" t="s">
        <v>25</v>
      </c>
      <c r="S69" s="13" t="s">
        <v>51</v>
      </c>
      <c r="T69" s="13" t="s">
        <v>181</v>
      </c>
    </row>
    <row r="70" spans="1:20" ht="25.5">
      <c r="A70">
        <v>67</v>
      </c>
      <c r="B70">
        <v>3</v>
      </c>
      <c r="C70" s="1" t="s">
        <v>738</v>
      </c>
      <c r="D70" s="1" t="s">
        <v>739</v>
      </c>
      <c r="E70" s="2" t="s">
        <v>740</v>
      </c>
      <c r="F70" t="s">
        <v>10</v>
      </c>
      <c r="G70">
        <v>99.3</v>
      </c>
      <c r="H70">
        <f>25+15.7+14.4</f>
        <v>55.1</v>
      </c>
      <c r="I70">
        <v>13.7</v>
      </c>
      <c r="J70" s="2" t="s">
        <v>13</v>
      </c>
      <c r="K70" s="2" t="s">
        <v>14</v>
      </c>
      <c r="L70" t="s">
        <v>16</v>
      </c>
      <c r="M70">
        <v>5898420</v>
      </c>
      <c r="N70" s="3">
        <v>59400</v>
      </c>
      <c r="O70" s="3">
        <f t="shared" si="2"/>
        <v>2426.9662921348313</v>
      </c>
      <c r="P70" s="3">
        <f t="shared" si="3"/>
        <v>1643.6172862052363</v>
      </c>
      <c r="Q70" s="3"/>
      <c r="R70" s="13" t="s">
        <v>76</v>
      </c>
      <c r="S70" s="13" t="s">
        <v>77</v>
      </c>
      <c r="T70" s="13" t="s">
        <v>741</v>
      </c>
    </row>
    <row r="71" spans="1:20" ht="12.75">
      <c r="A71" s="10">
        <v>68</v>
      </c>
      <c r="B71">
        <v>3</v>
      </c>
      <c r="C71" s="1" t="s">
        <v>128</v>
      </c>
      <c r="D71" s="1" t="s">
        <v>215</v>
      </c>
      <c r="E71" s="2" t="s">
        <v>742</v>
      </c>
      <c r="F71" t="s">
        <v>10</v>
      </c>
      <c r="G71">
        <v>99.3</v>
      </c>
      <c r="H71">
        <f>25+15.7+14.4</f>
        <v>55.1</v>
      </c>
      <c r="I71">
        <v>13.7</v>
      </c>
      <c r="J71" s="2" t="s">
        <v>13</v>
      </c>
      <c r="K71" s="2" t="s">
        <v>14</v>
      </c>
      <c r="L71" t="s">
        <v>16</v>
      </c>
      <c r="M71">
        <v>5898420</v>
      </c>
      <c r="N71" s="3">
        <v>59400</v>
      </c>
      <c r="O71" s="3">
        <f t="shared" si="2"/>
        <v>2426.9662921348313</v>
      </c>
      <c r="P71" s="3">
        <f t="shared" si="3"/>
        <v>1643.6172862052363</v>
      </c>
      <c r="Q71" s="3"/>
      <c r="R71" s="13" t="s">
        <v>76</v>
      </c>
      <c r="S71" s="13" t="s">
        <v>77</v>
      </c>
      <c r="T71" s="13" t="s">
        <v>741</v>
      </c>
    </row>
    <row r="72" spans="1:20" ht="25.5">
      <c r="A72">
        <v>69</v>
      </c>
      <c r="B72">
        <v>3</v>
      </c>
      <c r="C72" s="1" t="s">
        <v>743</v>
      </c>
      <c r="D72" s="1" t="s">
        <v>398</v>
      </c>
      <c r="E72" s="2" t="s">
        <v>3</v>
      </c>
      <c r="F72" t="s">
        <v>10</v>
      </c>
      <c r="G72">
        <v>99.3</v>
      </c>
      <c r="H72">
        <f>20.9+17+14</f>
        <v>51.9</v>
      </c>
      <c r="I72">
        <v>16</v>
      </c>
      <c r="J72" s="2" t="s">
        <v>13</v>
      </c>
      <c r="K72" s="2" t="s">
        <v>14</v>
      </c>
      <c r="L72" t="s">
        <v>21</v>
      </c>
      <c r="M72">
        <v>5908000</v>
      </c>
      <c r="N72" s="3">
        <v>59496.47532729104</v>
      </c>
      <c r="O72" s="3">
        <f t="shared" si="2"/>
        <v>2430.9080828310944</v>
      </c>
      <c r="P72" s="3">
        <f t="shared" si="3"/>
        <v>1646.286789835335</v>
      </c>
      <c r="Q72" s="3"/>
      <c r="R72" s="13" t="s">
        <v>192</v>
      </c>
      <c r="S72" s="13" t="s">
        <v>193</v>
      </c>
      <c r="T72" s="13" t="s">
        <v>400</v>
      </c>
    </row>
    <row r="73" spans="1:20" ht="25.5">
      <c r="A73" s="10">
        <v>70</v>
      </c>
      <c r="B73">
        <v>3</v>
      </c>
      <c r="C73" s="1" t="s">
        <v>393</v>
      </c>
      <c r="D73" s="1" t="s">
        <v>157</v>
      </c>
      <c r="E73" s="2" t="s">
        <v>744</v>
      </c>
      <c r="F73" t="s">
        <v>10</v>
      </c>
      <c r="G73">
        <v>92.1</v>
      </c>
      <c r="H73">
        <f>19.6+17.7+17.7</f>
        <v>55</v>
      </c>
      <c r="I73">
        <v>13.4</v>
      </c>
      <c r="J73" s="2" t="s">
        <v>13</v>
      </c>
      <c r="K73" s="2"/>
      <c r="L73" t="s">
        <v>382</v>
      </c>
      <c r="M73">
        <v>5927000</v>
      </c>
      <c r="N73" s="3">
        <v>64353.96308360478</v>
      </c>
      <c r="O73" s="3">
        <f t="shared" si="2"/>
        <v>2629.375406888857</v>
      </c>
      <c r="P73" s="3">
        <f t="shared" si="3"/>
        <v>1780.6950531990985</v>
      </c>
      <c r="Q73" s="3" t="s">
        <v>24</v>
      </c>
      <c r="R73" s="13" t="s">
        <v>26</v>
      </c>
      <c r="S73" s="13" t="s">
        <v>32</v>
      </c>
      <c r="T73" s="13" t="s">
        <v>86</v>
      </c>
    </row>
    <row r="74" spans="1:20" ht="25.5">
      <c r="A74">
        <v>71</v>
      </c>
      <c r="B74">
        <v>3</v>
      </c>
      <c r="C74" s="1" t="s">
        <v>393</v>
      </c>
      <c r="D74" s="1" t="s">
        <v>157</v>
      </c>
      <c r="E74" s="2" t="s">
        <v>745</v>
      </c>
      <c r="F74" t="s">
        <v>10</v>
      </c>
      <c r="G74">
        <v>92.1</v>
      </c>
      <c r="H74">
        <f>19.6+17.7+17.7</f>
        <v>55</v>
      </c>
      <c r="I74">
        <v>13.4</v>
      </c>
      <c r="J74" s="2" t="s">
        <v>13</v>
      </c>
      <c r="K74" s="2"/>
      <c r="L74" t="s">
        <v>382</v>
      </c>
      <c r="M74">
        <v>5927000</v>
      </c>
      <c r="N74" s="3">
        <v>64353.96308360478</v>
      </c>
      <c r="O74" s="3">
        <f t="shared" si="2"/>
        <v>2629.375406888857</v>
      </c>
      <c r="P74" s="3">
        <f t="shared" si="3"/>
        <v>1780.6950531990985</v>
      </c>
      <c r="Q74" s="3" t="s">
        <v>24</v>
      </c>
      <c r="R74" s="13" t="s">
        <v>26</v>
      </c>
      <c r="S74" s="13" t="s">
        <v>32</v>
      </c>
      <c r="T74" s="13" t="s">
        <v>36</v>
      </c>
    </row>
    <row r="75" spans="1:20" ht="25.5">
      <c r="A75" s="10">
        <v>72</v>
      </c>
      <c r="B75">
        <v>3</v>
      </c>
      <c r="C75" s="1" t="s">
        <v>119</v>
      </c>
      <c r="D75" s="1" t="s">
        <v>310</v>
      </c>
      <c r="E75" s="2" t="s">
        <v>746</v>
      </c>
      <c r="F75" t="s">
        <v>10</v>
      </c>
      <c r="G75">
        <v>91.8</v>
      </c>
      <c r="H75">
        <v>55</v>
      </c>
      <c r="I75">
        <v>13.4</v>
      </c>
      <c r="J75" s="2" t="s">
        <v>13</v>
      </c>
      <c r="K75" s="2" t="s">
        <v>14</v>
      </c>
      <c r="L75" t="s">
        <v>382</v>
      </c>
      <c r="M75">
        <v>5927000</v>
      </c>
      <c r="N75" s="3">
        <v>64564.27015250545</v>
      </c>
      <c r="O75" s="3">
        <f t="shared" si="2"/>
        <v>2637.968136976729</v>
      </c>
      <c r="P75" s="3">
        <f t="shared" si="3"/>
        <v>1786.514318078834</v>
      </c>
      <c r="Q75" s="3" t="s">
        <v>24</v>
      </c>
      <c r="R75" s="13" t="s">
        <v>26</v>
      </c>
      <c r="S75" s="13" t="s">
        <v>32</v>
      </c>
      <c r="T75" s="13" t="s">
        <v>37</v>
      </c>
    </row>
    <row r="76" spans="1:20" ht="25.5">
      <c r="A76">
        <v>73</v>
      </c>
      <c r="B76">
        <v>3</v>
      </c>
      <c r="C76" s="1" t="s">
        <v>414</v>
      </c>
      <c r="D76" s="1" t="s">
        <v>165</v>
      </c>
      <c r="E76" s="2" t="s">
        <v>721</v>
      </c>
      <c r="F76" t="s">
        <v>10</v>
      </c>
      <c r="G76">
        <v>92.1</v>
      </c>
      <c r="H76">
        <v>55</v>
      </c>
      <c r="I76">
        <v>13.4</v>
      </c>
      <c r="J76" s="2" t="s">
        <v>13</v>
      </c>
      <c r="K76" s="2" t="s">
        <v>14</v>
      </c>
      <c r="L76" t="s">
        <v>382</v>
      </c>
      <c r="M76">
        <v>5927371.8</v>
      </c>
      <c r="N76" s="3">
        <v>64358</v>
      </c>
      <c r="O76" s="3">
        <f t="shared" si="2"/>
        <v>2629.540347293156</v>
      </c>
      <c r="P76" s="3">
        <f t="shared" si="3"/>
        <v>1780.8067559864746</v>
      </c>
      <c r="Q76" s="3"/>
      <c r="R76" s="13" t="s">
        <v>25</v>
      </c>
      <c r="S76" s="13" t="s">
        <v>51</v>
      </c>
      <c r="T76" s="13" t="s">
        <v>181</v>
      </c>
    </row>
    <row r="77" spans="1:20" ht="25.5">
      <c r="A77" s="10">
        <v>74</v>
      </c>
      <c r="B77">
        <v>3</v>
      </c>
      <c r="C77" s="1" t="s">
        <v>393</v>
      </c>
      <c r="D77" s="1" t="s">
        <v>157</v>
      </c>
      <c r="E77" s="2" t="s">
        <v>746</v>
      </c>
      <c r="F77" t="s">
        <v>10</v>
      </c>
      <c r="G77">
        <v>91.8</v>
      </c>
      <c r="H77">
        <f>19.6+17.7+17.7</f>
        <v>55</v>
      </c>
      <c r="I77">
        <v>13.4</v>
      </c>
      <c r="J77" s="2" t="s">
        <v>13</v>
      </c>
      <c r="K77" s="2"/>
      <c r="L77" t="s">
        <v>382</v>
      </c>
      <c r="M77">
        <v>5954000</v>
      </c>
      <c r="N77" s="3">
        <v>64858.38779956427</v>
      </c>
      <c r="O77" s="3">
        <f t="shared" si="2"/>
        <v>2649.9852012079373</v>
      </c>
      <c r="P77" s="3">
        <f t="shared" si="3"/>
        <v>1794.6526488681252</v>
      </c>
      <c r="Q77" s="3" t="s">
        <v>24</v>
      </c>
      <c r="R77" s="13" t="s">
        <v>26</v>
      </c>
      <c r="S77" s="13" t="s">
        <v>32</v>
      </c>
      <c r="T77" s="13" t="s">
        <v>86</v>
      </c>
    </row>
    <row r="78" spans="1:20" ht="25.5">
      <c r="A78">
        <v>75</v>
      </c>
      <c r="B78">
        <v>3</v>
      </c>
      <c r="C78" s="1" t="s">
        <v>214</v>
      </c>
      <c r="D78" s="1" t="s">
        <v>243</v>
      </c>
      <c r="E78" s="2" t="s">
        <v>747</v>
      </c>
      <c r="F78" t="s">
        <v>10</v>
      </c>
      <c r="G78">
        <v>77.4</v>
      </c>
      <c r="H78">
        <v>46.9</v>
      </c>
      <c r="I78">
        <v>9.3</v>
      </c>
      <c r="J78" s="2" t="s">
        <v>13</v>
      </c>
      <c r="K78" s="2" t="s">
        <v>14</v>
      </c>
      <c r="L78" t="s">
        <v>16</v>
      </c>
      <c r="M78">
        <v>5959800</v>
      </c>
      <c r="N78" s="3">
        <v>77000</v>
      </c>
      <c r="O78" s="3">
        <f t="shared" si="2"/>
        <v>3146.067415730337</v>
      </c>
      <c r="P78" s="3">
        <f t="shared" si="3"/>
        <v>2130.6150006364173</v>
      </c>
      <c r="Q78" s="3" t="s">
        <v>24</v>
      </c>
      <c r="R78" s="13" t="s">
        <v>30</v>
      </c>
      <c r="S78" s="13" t="s">
        <v>34</v>
      </c>
      <c r="T78" s="13" t="s">
        <v>38</v>
      </c>
    </row>
    <row r="79" spans="1:20" ht="25.5">
      <c r="A79" s="10">
        <v>76</v>
      </c>
      <c r="B79">
        <v>3</v>
      </c>
      <c r="C79" s="1" t="s">
        <v>214</v>
      </c>
      <c r="D79" s="1" t="s">
        <v>243</v>
      </c>
      <c r="E79" s="2" t="s">
        <v>244</v>
      </c>
      <c r="F79" t="s">
        <v>10</v>
      </c>
      <c r="G79">
        <v>77.4</v>
      </c>
      <c r="H79">
        <v>47</v>
      </c>
      <c r="I79">
        <v>9.3</v>
      </c>
      <c r="J79" s="2" t="s">
        <v>13</v>
      </c>
      <c r="K79" s="2" t="s">
        <v>14</v>
      </c>
      <c r="L79" t="s">
        <v>16</v>
      </c>
      <c r="M79">
        <v>5963000</v>
      </c>
      <c r="N79" s="3">
        <v>77041.34366925064</v>
      </c>
      <c r="O79" s="3">
        <f t="shared" si="2"/>
        <v>3147.7566361287286</v>
      </c>
      <c r="P79" s="3">
        <f t="shared" si="3"/>
        <v>2131.7589933881936</v>
      </c>
      <c r="Q79" s="3"/>
      <c r="R79" s="13" t="s">
        <v>25</v>
      </c>
      <c r="S79" s="13" t="s">
        <v>35</v>
      </c>
      <c r="T79" s="13" t="s">
        <v>748</v>
      </c>
    </row>
    <row r="80" spans="1:20" ht="25.5">
      <c r="A80">
        <v>77</v>
      </c>
      <c r="B80">
        <v>3</v>
      </c>
      <c r="C80" s="1" t="s">
        <v>214</v>
      </c>
      <c r="D80" s="1" t="s">
        <v>243</v>
      </c>
      <c r="E80" s="2" t="s">
        <v>244</v>
      </c>
      <c r="F80" t="s">
        <v>10</v>
      </c>
      <c r="G80">
        <v>77.4</v>
      </c>
      <c r="H80">
        <v>47</v>
      </c>
      <c r="I80">
        <v>9.3</v>
      </c>
      <c r="J80" s="2" t="s">
        <v>13</v>
      </c>
      <c r="K80" s="2" t="s">
        <v>14</v>
      </c>
      <c r="L80" t="s">
        <v>16</v>
      </c>
      <c r="M80">
        <v>5963000</v>
      </c>
      <c r="N80" s="3">
        <v>77041.34366925064</v>
      </c>
      <c r="O80" s="3">
        <f t="shared" si="2"/>
        <v>3147.7566361287286</v>
      </c>
      <c r="P80" s="3">
        <f t="shared" si="3"/>
        <v>2131.7589933881936</v>
      </c>
      <c r="Q80" s="3"/>
      <c r="R80" s="13" t="s">
        <v>25</v>
      </c>
      <c r="S80" s="13" t="s">
        <v>147</v>
      </c>
      <c r="T80" s="13" t="s">
        <v>749</v>
      </c>
    </row>
    <row r="81" spans="1:20" ht="25.5">
      <c r="A81" s="10">
        <v>78</v>
      </c>
      <c r="B81">
        <v>3</v>
      </c>
      <c r="C81" s="1" t="s">
        <v>442</v>
      </c>
      <c r="D81" s="1" t="s">
        <v>231</v>
      </c>
      <c r="E81" s="2" t="s">
        <v>750</v>
      </c>
      <c r="G81">
        <v>93.4</v>
      </c>
      <c r="H81">
        <v>51</v>
      </c>
      <c r="I81">
        <v>16.1</v>
      </c>
      <c r="J81" s="2" t="s">
        <v>13</v>
      </c>
      <c r="K81" s="2" t="s">
        <v>14</v>
      </c>
      <c r="L81" t="s">
        <v>23</v>
      </c>
      <c r="M81">
        <v>5968000</v>
      </c>
      <c r="N81" s="3">
        <v>63897.21627408993</v>
      </c>
      <c r="O81" s="3">
        <f t="shared" si="2"/>
        <v>2610.713637347903</v>
      </c>
      <c r="P81" s="3">
        <f t="shared" si="3"/>
        <v>1768.0567206816288</v>
      </c>
      <c r="Q81" s="3" t="s">
        <v>24</v>
      </c>
      <c r="R81" s="13" t="s">
        <v>27</v>
      </c>
      <c r="S81" s="13" t="s">
        <v>31</v>
      </c>
      <c r="T81" s="13" t="s">
        <v>463</v>
      </c>
    </row>
    <row r="82" spans="1:20" ht="25.5">
      <c r="A82">
        <v>79</v>
      </c>
      <c r="B82">
        <v>3</v>
      </c>
      <c r="C82" s="1" t="s">
        <v>361</v>
      </c>
      <c r="D82" s="1" t="s">
        <v>231</v>
      </c>
      <c r="E82" s="2" t="s">
        <v>589</v>
      </c>
      <c r="F82" t="s">
        <v>10</v>
      </c>
      <c r="G82">
        <v>80.4</v>
      </c>
      <c r="H82">
        <v>50.3</v>
      </c>
      <c r="I82">
        <v>12.3</v>
      </c>
      <c r="J82" s="2" t="s">
        <v>13</v>
      </c>
      <c r="K82" s="2" t="s">
        <v>14</v>
      </c>
      <c r="L82" t="s">
        <v>18</v>
      </c>
      <c r="M82">
        <v>6000000</v>
      </c>
      <c r="N82" s="3">
        <v>74626.86567164179</v>
      </c>
      <c r="O82" s="3">
        <f t="shared" si="2"/>
        <v>3049.1058497095723</v>
      </c>
      <c r="P82" s="3">
        <f t="shared" si="3"/>
        <v>2064.949603252973</v>
      </c>
      <c r="Q82" s="3"/>
      <c r="R82" s="13" t="s">
        <v>115</v>
      </c>
      <c r="S82" s="13" t="s">
        <v>146</v>
      </c>
      <c r="T82" s="13" t="s">
        <v>151</v>
      </c>
    </row>
    <row r="83" spans="1:20" ht="25.5">
      <c r="A83" s="10">
        <v>80</v>
      </c>
      <c r="B83">
        <v>3</v>
      </c>
      <c r="C83" s="1" t="s">
        <v>751</v>
      </c>
      <c r="D83" s="1" t="s">
        <v>739</v>
      </c>
      <c r="E83" s="2" t="s">
        <v>740</v>
      </c>
      <c r="F83" t="s">
        <v>10</v>
      </c>
      <c r="G83">
        <v>101.1</v>
      </c>
      <c r="H83">
        <f>25+15.7+14.4</f>
        <v>55.1</v>
      </c>
      <c r="I83">
        <v>13.7</v>
      </c>
      <c r="J83" s="2" t="s">
        <v>13</v>
      </c>
      <c r="K83" s="2" t="s">
        <v>14</v>
      </c>
      <c r="L83" t="s">
        <v>16</v>
      </c>
      <c r="M83">
        <v>6005340</v>
      </c>
      <c r="N83" s="3">
        <v>59400</v>
      </c>
      <c r="O83" s="3">
        <f t="shared" si="2"/>
        <v>2426.9662921348313</v>
      </c>
      <c r="P83" s="3">
        <f t="shared" si="3"/>
        <v>1643.6172862052363</v>
      </c>
      <c r="Q83" s="3"/>
      <c r="R83" s="13" t="s">
        <v>76</v>
      </c>
      <c r="S83" s="13" t="s">
        <v>77</v>
      </c>
      <c r="T83" s="13" t="s">
        <v>741</v>
      </c>
    </row>
    <row r="84" spans="1:20" ht="12.75">
      <c r="A84">
        <v>81</v>
      </c>
      <c r="B84">
        <v>3</v>
      </c>
      <c r="C84" s="1" t="s">
        <v>128</v>
      </c>
      <c r="D84" s="1" t="s">
        <v>215</v>
      </c>
      <c r="E84" s="2" t="s">
        <v>742</v>
      </c>
      <c r="F84" t="s">
        <v>10</v>
      </c>
      <c r="G84">
        <v>101.1</v>
      </c>
      <c r="H84">
        <f>25+15.7+14.4</f>
        <v>55.1</v>
      </c>
      <c r="I84">
        <v>13.7</v>
      </c>
      <c r="J84" s="2" t="s">
        <v>13</v>
      </c>
      <c r="K84" s="2" t="s">
        <v>14</v>
      </c>
      <c r="L84" t="s">
        <v>16</v>
      </c>
      <c r="M84">
        <v>6005340</v>
      </c>
      <c r="N84" s="3">
        <v>59400</v>
      </c>
      <c r="O84" s="3">
        <f t="shared" si="2"/>
        <v>2426.9662921348313</v>
      </c>
      <c r="P84" s="3">
        <f t="shared" si="3"/>
        <v>1643.6172862052363</v>
      </c>
      <c r="Q84" s="3"/>
      <c r="R84" s="13" t="s">
        <v>76</v>
      </c>
      <c r="S84" s="13" t="s">
        <v>77</v>
      </c>
      <c r="T84" s="13" t="s">
        <v>741</v>
      </c>
    </row>
    <row r="85" spans="1:20" ht="25.5">
      <c r="A85" s="10">
        <v>82</v>
      </c>
      <c r="B85">
        <v>3</v>
      </c>
      <c r="C85" s="1" t="s">
        <v>393</v>
      </c>
      <c r="D85" s="1" t="s">
        <v>157</v>
      </c>
      <c r="E85" s="2" t="s">
        <v>723</v>
      </c>
      <c r="F85" t="s">
        <v>10</v>
      </c>
      <c r="G85">
        <v>99.8</v>
      </c>
      <c r="H85">
        <f>18.9+15.3+21</f>
        <v>55.2</v>
      </c>
      <c r="I85">
        <v>14.4</v>
      </c>
      <c r="J85" s="2" t="s">
        <v>13</v>
      </c>
      <c r="K85" s="2" t="s">
        <v>14</v>
      </c>
      <c r="L85" t="s">
        <v>17</v>
      </c>
      <c r="M85">
        <v>6022000</v>
      </c>
      <c r="N85" s="3">
        <v>60340.68136272545</v>
      </c>
      <c r="O85" s="3">
        <f t="shared" si="2"/>
        <v>2465.4006685485374</v>
      </c>
      <c r="P85" s="3">
        <f t="shared" si="3"/>
        <v>1669.6462449356513</v>
      </c>
      <c r="Q85" s="3" t="s">
        <v>24</v>
      </c>
      <c r="R85" s="13" t="s">
        <v>26</v>
      </c>
      <c r="S85" s="13" t="s">
        <v>32</v>
      </c>
      <c r="T85" s="13" t="s">
        <v>86</v>
      </c>
    </row>
    <row r="86" spans="1:20" ht="25.5">
      <c r="A86">
        <v>83</v>
      </c>
      <c r="B86">
        <v>3</v>
      </c>
      <c r="C86" s="1" t="s">
        <v>309</v>
      </c>
      <c r="D86" s="1" t="s">
        <v>310</v>
      </c>
      <c r="E86" s="2" t="s">
        <v>311</v>
      </c>
      <c r="F86" t="s">
        <v>10</v>
      </c>
      <c r="G86">
        <v>85</v>
      </c>
      <c r="H86">
        <f>53.2</f>
        <v>53.2</v>
      </c>
      <c r="I86">
        <v>12.9</v>
      </c>
      <c r="J86" s="2" t="s">
        <v>13</v>
      </c>
      <c r="K86" s="2" t="s">
        <v>14</v>
      </c>
      <c r="L86" t="s">
        <v>312</v>
      </c>
      <c r="M86">
        <v>6067000</v>
      </c>
      <c r="N86" s="3">
        <v>71376.4705882353</v>
      </c>
      <c r="O86" s="3">
        <f t="shared" si="2"/>
        <v>2916.301147629634</v>
      </c>
      <c r="P86" s="3">
        <f t="shared" si="3"/>
        <v>1975.0101159451713</v>
      </c>
      <c r="Q86" s="3" t="s">
        <v>14</v>
      </c>
      <c r="R86" s="13" t="s">
        <v>26</v>
      </c>
      <c r="S86" s="13" t="s">
        <v>32</v>
      </c>
      <c r="T86" s="13" t="s">
        <v>37</v>
      </c>
    </row>
    <row r="87" spans="1:20" ht="25.5">
      <c r="A87" s="10">
        <v>84</v>
      </c>
      <c r="B87">
        <v>3</v>
      </c>
      <c r="C87" s="1" t="s">
        <v>313</v>
      </c>
      <c r="D87" s="1" t="s">
        <v>157</v>
      </c>
      <c r="E87" s="2" t="s">
        <v>532</v>
      </c>
      <c r="F87" t="s">
        <v>10</v>
      </c>
      <c r="G87">
        <v>85.4</v>
      </c>
      <c r="H87">
        <f>20.1+16.6+16.7</f>
        <v>53.400000000000006</v>
      </c>
      <c r="I87">
        <v>12.9</v>
      </c>
      <c r="J87" s="2" t="s">
        <v>13</v>
      </c>
      <c r="K87" s="2" t="s">
        <v>14</v>
      </c>
      <c r="L87" t="s">
        <v>312</v>
      </c>
      <c r="M87">
        <v>6067000</v>
      </c>
      <c r="N87" s="3">
        <v>71042.15456674472</v>
      </c>
      <c r="O87" s="3">
        <f t="shared" si="2"/>
        <v>2902.6416574768014</v>
      </c>
      <c r="P87" s="3">
        <f t="shared" si="3"/>
        <v>1965.7594830836008</v>
      </c>
      <c r="Q87" s="3" t="s">
        <v>24</v>
      </c>
      <c r="R87" s="13" t="s">
        <v>26</v>
      </c>
      <c r="S87" s="13" t="s">
        <v>32</v>
      </c>
      <c r="T87" s="13" t="s">
        <v>86</v>
      </c>
    </row>
    <row r="88" spans="1:20" ht="25.5">
      <c r="A88">
        <v>85</v>
      </c>
      <c r="B88">
        <v>3</v>
      </c>
      <c r="C88" s="1" t="s">
        <v>309</v>
      </c>
      <c r="D88" s="1" t="s">
        <v>310</v>
      </c>
      <c r="E88" s="2" t="s">
        <v>752</v>
      </c>
      <c r="F88" t="s">
        <v>10</v>
      </c>
      <c r="G88">
        <v>85</v>
      </c>
      <c r="H88">
        <f>53.2</f>
        <v>53.2</v>
      </c>
      <c r="I88">
        <v>12.9</v>
      </c>
      <c r="J88" s="2" t="s">
        <v>13</v>
      </c>
      <c r="K88" s="2" t="s">
        <v>14</v>
      </c>
      <c r="L88" t="s">
        <v>312</v>
      </c>
      <c r="M88">
        <v>6067000</v>
      </c>
      <c r="N88" s="3">
        <v>71376.4705882353</v>
      </c>
      <c r="O88" s="3">
        <f t="shared" si="2"/>
        <v>2916.301147629634</v>
      </c>
      <c r="P88" s="3">
        <f t="shared" si="3"/>
        <v>1975.0101159451713</v>
      </c>
      <c r="Q88" s="3" t="s">
        <v>14</v>
      </c>
      <c r="R88" s="13" t="s">
        <v>26</v>
      </c>
      <c r="S88" s="13" t="s">
        <v>32</v>
      </c>
      <c r="T88" s="13" t="s">
        <v>37</v>
      </c>
    </row>
    <row r="89" spans="1:20" ht="25.5">
      <c r="A89" s="10">
        <v>86</v>
      </c>
      <c r="B89">
        <v>3</v>
      </c>
      <c r="C89" s="1" t="s">
        <v>393</v>
      </c>
      <c r="D89" s="1" t="s">
        <v>157</v>
      </c>
      <c r="E89" s="2" t="s">
        <v>753</v>
      </c>
      <c r="F89" t="s">
        <v>10</v>
      </c>
      <c r="G89">
        <v>92.8</v>
      </c>
      <c r="H89">
        <f>19.6+17.7+17.7</f>
        <v>55</v>
      </c>
      <c r="I89">
        <v>13.4</v>
      </c>
      <c r="J89" s="2" t="s">
        <v>13</v>
      </c>
      <c r="K89" s="2"/>
      <c r="L89" t="s">
        <v>382</v>
      </c>
      <c r="M89">
        <v>6117000</v>
      </c>
      <c r="N89" s="3">
        <v>65915.94827586207</v>
      </c>
      <c r="O89" s="3">
        <f t="shared" si="2"/>
        <v>2693.1950265929345</v>
      </c>
      <c r="P89" s="3">
        <f t="shared" si="3"/>
        <v>1823.9156906198173</v>
      </c>
      <c r="Q89" s="3" t="s">
        <v>24</v>
      </c>
      <c r="R89" s="13" t="s">
        <v>26</v>
      </c>
      <c r="S89" s="13" t="s">
        <v>32</v>
      </c>
      <c r="T89" s="13" t="s">
        <v>86</v>
      </c>
    </row>
    <row r="90" spans="1:20" ht="25.5">
      <c r="A90">
        <v>87</v>
      </c>
      <c r="B90">
        <v>3</v>
      </c>
      <c r="C90" s="1" t="s">
        <v>313</v>
      </c>
      <c r="D90" s="1" t="s">
        <v>157</v>
      </c>
      <c r="E90" s="2" t="s">
        <v>448</v>
      </c>
      <c r="F90" t="s">
        <v>10</v>
      </c>
      <c r="G90">
        <v>85.4</v>
      </c>
      <c r="H90">
        <f>20.1+16.6+16.7</f>
        <v>53.400000000000006</v>
      </c>
      <c r="I90">
        <v>12.9</v>
      </c>
      <c r="J90" s="2" t="s">
        <v>13</v>
      </c>
      <c r="K90" s="2" t="s">
        <v>14</v>
      </c>
      <c r="L90" t="s">
        <v>312</v>
      </c>
      <c r="M90">
        <v>6121000</v>
      </c>
      <c r="N90" s="3">
        <v>71674.4730679157</v>
      </c>
      <c r="O90" s="3">
        <f t="shared" si="2"/>
        <v>2928.4769384235215</v>
      </c>
      <c r="P90" s="3">
        <f t="shared" si="3"/>
        <v>1983.2559413144425</v>
      </c>
      <c r="Q90" s="3" t="s">
        <v>24</v>
      </c>
      <c r="R90" s="13" t="s">
        <v>26</v>
      </c>
      <c r="S90" s="13" t="s">
        <v>32</v>
      </c>
      <c r="T90" s="13" t="s">
        <v>86</v>
      </c>
    </row>
    <row r="91" spans="1:20" ht="25.5">
      <c r="A91" s="10">
        <v>88</v>
      </c>
      <c r="B91">
        <v>3</v>
      </c>
      <c r="C91" s="1" t="s">
        <v>480</v>
      </c>
      <c r="D91" s="1" t="s">
        <v>235</v>
      </c>
      <c r="E91" s="2" t="s">
        <v>754</v>
      </c>
      <c r="F91" t="s">
        <v>10</v>
      </c>
      <c r="G91">
        <v>91.9</v>
      </c>
      <c r="H91">
        <f>15.6+15.3+17.9</f>
        <v>48.8</v>
      </c>
      <c r="I91">
        <v>12.9</v>
      </c>
      <c r="J91" s="2" t="s">
        <v>13</v>
      </c>
      <c r="K91" s="2" t="s">
        <v>14</v>
      </c>
      <c r="L91" t="s">
        <v>17</v>
      </c>
      <c r="M91">
        <v>6158000</v>
      </c>
      <c r="N91" s="3">
        <v>67007.61697497279</v>
      </c>
      <c r="O91" s="3">
        <f t="shared" si="2"/>
        <v>2737.798446372739</v>
      </c>
      <c r="P91" s="3">
        <f t="shared" si="3"/>
        <v>1854.1225179711228</v>
      </c>
      <c r="Q91" s="3" t="s">
        <v>24</v>
      </c>
      <c r="R91" s="13" t="s">
        <v>26</v>
      </c>
      <c r="S91" s="13" t="s">
        <v>32</v>
      </c>
      <c r="T91" s="13" t="s">
        <v>86</v>
      </c>
    </row>
    <row r="92" spans="1:20" ht="25.5">
      <c r="A92">
        <v>89</v>
      </c>
      <c r="B92">
        <v>3</v>
      </c>
      <c r="C92" s="1" t="s">
        <v>480</v>
      </c>
      <c r="D92" s="1" t="s">
        <v>235</v>
      </c>
      <c r="E92" s="2" t="s">
        <v>755</v>
      </c>
      <c r="F92" t="s">
        <v>10</v>
      </c>
      <c r="G92">
        <v>91.9</v>
      </c>
      <c r="H92">
        <f>15.6+15.3+17.9</f>
        <v>48.8</v>
      </c>
      <c r="I92">
        <v>12.9</v>
      </c>
      <c r="J92" s="2" t="s">
        <v>13</v>
      </c>
      <c r="K92" s="2" t="s">
        <v>14</v>
      </c>
      <c r="L92" t="s">
        <v>17</v>
      </c>
      <c r="M92">
        <v>6158000</v>
      </c>
      <c r="N92" s="3">
        <v>67007.61697497279</v>
      </c>
      <c r="O92" s="3">
        <f t="shared" si="2"/>
        <v>2737.798446372739</v>
      </c>
      <c r="P92" s="3">
        <f t="shared" si="3"/>
        <v>1854.1225179711228</v>
      </c>
      <c r="Q92" s="3" t="s">
        <v>24</v>
      </c>
      <c r="R92" s="13" t="s">
        <v>26</v>
      </c>
      <c r="S92" s="13" t="s">
        <v>32</v>
      </c>
      <c r="T92" s="13" t="s">
        <v>36</v>
      </c>
    </row>
    <row r="93" spans="1:20" ht="25.5">
      <c r="A93" s="10">
        <v>90</v>
      </c>
      <c r="B93">
        <v>3</v>
      </c>
      <c r="C93" s="1" t="s">
        <v>313</v>
      </c>
      <c r="D93" s="1" t="s">
        <v>157</v>
      </c>
      <c r="E93" s="2" t="s">
        <v>756</v>
      </c>
      <c r="F93" t="s">
        <v>10</v>
      </c>
      <c r="G93">
        <v>89.5</v>
      </c>
      <c r="H93">
        <f>23.7+16.8+18.6</f>
        <v>59.1</v>
      </c>
      <c r="I93">
        <v>10.5</v>
      </c>
      <c r="J93" s="2" t="s">
        <v>13</v>
      </c>
      <c r="K93" s="2" t="s">
        <v>14</v>
      </c>
      <c r="L93" t="s">
        <v>312</v>
      </c>
      <c r="M93">
        <v>6186000</v>
      </c>
      <c r="N93" s="3">
        <v>69117.31843575419</v>
      </c>
      <c r="O93" s="3">
        <f t="shared" si="2"/>
        <v>2823.996667446545</v>
      </c>
      <c r="P93" s="3">
        <f t="shared" si="3"/>
        <v>1912.498642376388</v>
      </c>
      <c r="Q93" s="3" t="s">
        <v>24</v>
      </c>
      <c r="R93" s="13" t="s">
        <v>26</v>
      </c>
      <c r="S93" s="13" t="s">
        <v>32</v>
      </c>
      <c r="T93" s="13" t="s">
        <v>86</v>
      </c>
    </row>
    <row r="94" spans="1:20" ht="25.5">
      <c r="A94">
        <v>91</v>
      </c>
      <c r="B94">
        <v>3</v>
      </c>
      <c r="C94" s="1" t="s">
        <v>249</v>
      </c>
      <c r="D94" s="1" t="s">
        <v>443</v>
      </c>
      <c r="E94" s="2" t="s">
        <v>199</v>
      </c>
      <c r="F94" t="s">
        <v>10</v>
      </c>
      <c r="G94">
        <v>92</v>
      </c>
      <c r="H94">
        <f>19+19+15.5</f>
        <v>53.5</v>
      </c>
      <c r="I94">
        <v>12.7</v>
      </c>
      <c r="J94" s="2" t="s">
        <v>13</v>
      </c>
      <c r="K94" s="2" t="s">
        <v>14</v>
      </c>
      <c r="L94" t="s">
        <v>23</v>
      </c>
      <c r="M94">
        <v>6200000</v>
      </c>
      <c r="N94" s="3">
        <v>67391.30434782608</v>
      </c>
      <c r="O94" s="3">
        <f t="shared" si="2"/>
        <v>2753.4751521072963</v>
      </c>
      <c r="P94" s="3">
        <f t="shared" si="3"/>
        <v>1864.739272154967</v>
      </c>
      <c r="Q94" s="3"/>
      <c r="R94" s="13" t="s">
        <v>25</v>
      </c>
      <c r="S94" s="13" t="s">
        <v>134</v>
      </c>
      <c r="T94" s="13" t="s">
        <v>757</v>
      </c>
    </row>
    <row r="95" spans="1:20" ht="25.5">
      <c r="A95" s="10">
        <v>92</v>
      </c>
      <c r="B95">
        <v>3</v>
      </c>
      <c r="C95" s="1" t="s">
        <v>313</v>
      </c>
      <c r="D95" s="1" t="s">
        <v>157</v>
      </c>
      <c r="E95" s="2" t="s">
        <v>202</v>
      </c>
      <c r="F95" t="s">
        <v>10</v>
      </c>
      <c r="G95">
        <v>90.6</v>
      </c>
      <c r="H95">
        <f>23.7+16.8+18.6</f>
        <v>59.1</v>
      </c>
      <c r="I95">
        <v>10.5</v>
      </c>
      <c r="J95" s="2" t="s">
        <v>13</v>
      </c>
      <c r="K95" s="2" t="s">
        <v>14</v>
      </c>
      <c r="L95" t="s">
        <v>312</v>
      </c>
      <c r="M95">
        <v>6203000</v>
      </c>
      <c r="N95" s="3">
        <v>68465.78366445916</v>
      </c>
      <c r="O95" s="3">
        <f t="shared" si="2"/>
        <v>2797.3762477817836</v>
      </c>
      <c r="P95" s="3">
        <f t="shared" si="3"/>
        <v>1894.470463712006</v>
      </c>
      <c r="Q95" s="3" t="s">
        <v>24</v>
      </c>
      <c r="R95" s="13" t="s">
        <v>26</v>
      </c>
      <c r="S95" s="13" t="s">
        <v>32</v>
      </c>
      <c r="T95" s="13" t="s">
        <v>86</v>
      </c>
    </row>
    <row r="96" spans="1:20" ht="25.5">
      <c r="A96">
        <v>93</v>
      </c>
      <c r="B96">
        <v>3</v>
      </c>
      <c r="C96" s="1" t="s">
        <v>313</v>
      </c>
      <c r="D96" s="1" t="s">
        <v>157</v>
      </c>
      <c r="E96" s="2" t="s">
        <v>758</v>
      </c>
      <c r="F96" t="s">
        <v>10</v>
      </c>
      <c r="G96">
        <v>89.9</v>
      </c>
      <c r="H96">
        <f>23.8+16.8+18.7</f>
        <v>59.3</v>
      </c>
      <c r="I96">
        <v>10.5</v>
      </c>
      <c r="J96" s="2" t="s">
        <v>13</v>
      </c>
      <c r="K96" s="2" t="s">
        <v>14</v>
      </c>
      <c r="L96" t="s">
        <v>312</v>
      </c>
      <c r="M96">
        <v>6213000</v>
      </c>
      <c r="N96" s="3">
        <v>69110.12235817575</v>
      </c>
      <c r="O96" s="3">
        <f t="shared" si="2"/>
        <v>2823.702649976537</v>
      </c>
      <c r="P96" s="3">
        <f t="shared" si="3"/>
        <v>1912.2995245733443</v>
      </c>
      <c r="Q96" s="3" t="s">
        <v>24</v>
      </c>
      <c r="R96" s="13" t="s">
        <v>26</v>
      </c>
      <c r="S96" s="13" t="s">
        <v>32</v>
      </c>
      <c r="T96" s="13" t="s">
        <v>86</v>
      </c>
    </row>
    <row r="97" spans="1:20" ht="25.5">
      <c r="A97" s="10">
        <v>94</v>
      </c>
      <c r="B97">
        <v>3</v>
      </c>
      <c r="C97" s="1" t="s">
        <v>313</v>
      </c>
      <c r="D97" s="1" t="s">
        <v>157</v>
      </c>
      <c r="E97" s="2" t="s">
        <v>202</v>
      </c>
      <c r="F97" t="s">
        <v>10</v>
      </c>
      <c r="G97">
        <v>86</v>
      </c>
      <c r="H97">
        <f>20+16.5+16.7</f>
        <v>53.2</v>
      </c>
      <c r="I97">
        <v>13.3</v>
      </c>
      <c r="J97" s="2" t="s">
        <v>13</v>
      </c>
      <c r="K97" s="2" t="s">
        <v>14</v>
      </c>
      <c r="L97" t="s">
        <v>312</v>
      </c>
      <c r="M97">
        <v>6214000</v>
      </c>
      <c r="N97" s="3">
        <v>72255.81395348837</v>
      </c>
      <c r="O97" s="3">
        <f t="shared" si="2"/>
        <v>2952.2293750148465</v>
      </c>
      <c r="P97" s="3">
        <f t="shared" si="3"/>
        <v>1999.3418323700841</v>
      </c>
      <c r="Q97" s="3" t="s">
        <v>24</v>
      </c>
      <c r="R97" s="13" t="s">
        <v>26</v>
      </c>
      <c r="S97" s="13" t="s">
        <v>32</v>
      </c>
      <c r="T97" s="13" t="s">
        <v>86</v>
      </c>
    </row>
    <row r="98" spans="1:20" ht="25.5">
      <c r="A98">
        <v>95</v>
      </c>
      <c r="B98">
        <v>3</v>
      </c>
      <c r="C98" s="1" t="s">
        <v>393</v>
      </c>
      <c r="D98" s="1" t="s">
        <v>157</v>
      </c>
      <c r="E98" s="2" t="s">
        <v>759</v>
      </c>
      <c r="F98" t="s">
        <v>10</v>
      </c>
      <c r="G98">
        <v>93.9</v>
      </c>
      <c r="H98">
        <f>19.5+16.6+21.1</f>
        <v>57.2</v>
      </c>
      <c r="I98">
        <v>13</v>
      </c>
      <c r="J98" s="2" t="s">
        <v>13</v>
      </c>
      <c r="K98" s="2"/>
      <c r="L98" t="s">
        <v>382</v>
      </c>
      <c r="M98">
        <v>6220000</v>
      </c>
      <c r="N98" s="3">
        <v>66240.68157614484</v>
      </c>
      <c r="O98" s="3">
        <f t="shared" si="2"/>
        <v>2706.4629857464693</v>
      </c>
      <c r="P98" s="3">
        <f t="shared" si="3"/>
        <v>1832.901166474215</v>
      </c>
      <c r="Q98" s="3" t="s">
        <v>24</v>
      </c>
      <c r="R98" s="13" t="s">
        <v>26</v>
      </c>
      <c r="S98" s="13" t="s">
        <v>32</v>
      </c>
      <c r="T98" s="13" t="s">
        <v>86</v>
      </c>
    </row>
    <row r="99" spans="1:20" ht="25.5">
      <c r="A99" s="10">
        <v>96</v>
      </c>
      <c r="B99">
        <v>3</v>
      </c>
      <c r="C99" s="1" t="s">
        <v>393</v>
      </c>
      <c r="D99" s="1" t="s">
        <v>157</v>
      </c>
      <c r="E99" s="2" t="s">
        <v>760</v>
      </c>
      <c r="F99" t="s">
        <v>10</v>
      </c>
      <c r="G99">
        <v>93.9</v>
      </c>
      <c r="H99">
        <f>19.5+16.6+21.1</f>
        <v>57.2</v>
      </c>
      <c r="I99">
        <v>13</v>
      </c>
      <c r="J99" s="2" t="s">
        <v>13</v>
      </c>
      <c r="K99" s="2"/>
      <c r="L99" t="s">
        <v>382</v>
      </c>
      <c r="M99">
        <v>6220000</v>
      </c>
      <c r="N99" s="3">
        <v>66240.68157614484</v>
      </c>
      <c r="O99" s="3">
        <f t="shared" si="2"/>
        <v>2706.4629857464693</v>
      </c>
      <c r="P99" s="3">
        <f t="shared" si="3"/>
        <v>1832.901166474215</v>
      </c>
      <c r="Q99" s="3" t="s">
        <v>24</v>
      </c>
      <c r="R99" s="13" t="s">
        <v>26</v>
      </c>
      <c r="S99" s="13" t="s">
        <v>32</v>
      </c>
      <c r="T99" s="13" t="s">
        <v>36</v>
      </c>
    </row>
    <row r="100" spans="1:20" ht="25.5">
      <c r="A100">
        <v>97</v>
      </c>
      <c r="B100">
        <v>3</v>
      </c>
      <c r="C100" s="1" t="s">
        <v>287</v>
      </c>
      <c r="D100" s="1" t="s">
        <v>235</v>
      </c>
      <c r="E100" s="2" t="s">
        <v>482</v>
      </c>
      <c r="F100" t="s">
        <v>10</v>
      </c>
      <c r="G100">
        <v>92.8</v>
      </c>
      <c r="H100">
        <f>49.9</f>
        <v>49.9</v>
      </c>
      <c r="I100">
        <v>11.7</v>
      </c>
      <c r="J100" s="2" t="s">
        <v>13</v>
      </c>
      <c r="K100" s="2" t="s">
        <v>14</v>
      </c>
      <c r="L100" t="s">
        <v>17</v>
      </c>
      <c r="M100">
        <v>6227000</v>
      </c>
      <c r="N100" s="3">
        <v>67101.29310344828</v>
      </c>
      <c r="O100" s="3">
        <f t="shared" si="2"/>
        <v>2741.62586735233</v>
      </c>
      <c r="P100" s="3">
        <f t="shared" si="3"/>
        <v>1856.7145668611413</v>
      </c>
      <c r="Q100" s="3" t="s">
        <v>14</v>
      </c>
      <c r="R100" s="13" t="s">
        <v>26</v>
      </c>
      <c r="S100" s="13" t="s">
        <v>32</v>
      </c>
      <c r="T100" s="13" t="s">
        <v>37</v>
      </c>
    </row>
    <row r="101" spans="1:20" ht="25.5">
      <c r="A101" s="10">
        <v>98</v>
      </c>
      <c r="B101">
        <v>3</v>
      </c>
      <c r="C101" s="1" t="s">
        <v>480</v>
      </c>
      <c r="D101" s="1" t="s">
        <v>235</v>
      </c>
      <c r="E101" s="2" t="s">
        <v>482</v>
      </c>
      <c r="F101" t="s">
        <v>10</v>
      </c>
      <c r="G101">
        <v>92.8</v>
      </c>
      <c r="H101">
        <f>19.6+14.2+16.1</f>
        <v>49.9</v>
      </c>
      <c r="I101">
        <v>11.7</v>
      </c>
      <c r="J101" s="2" t="s">
        <v>13</v>
      </c>
      <c r="K101" s="2" t="s">
        <v>14</v>
      </c>
      <c r="L101" t="s">
        <v>17</v>
      </c>
      <c r="M101">
        <v>6227000</v>
      </c>
      <c r="N101" s="3">
        <v>67101.29310344828</v>
      </c>
      <c r="O101" s="3">
        <f t="shared" si="2"/>
        <v>2741.62586735233</v>
      </c>
      <c r="P101" s="3">
        <f t="shared" si="3"/>
        <v>1856.7145668611413</v>
      </c>
      <c r="Q101" s="3" t="s">
        <v>24</v>
      </c>
      <c r="R101" s="13" t="s">
        <v>26</v>
      </c>
      <c r="S101" s="13" t="s">
        <v>32</v>
      </c>
      <c r="T101" s="13" t="s">
        <v>86</v>
      </c>
    </row>
    <row r="102" spans="1:20" ht="25.5">
      <c r="A102">
        <v>99</v>
      </c>
      <c r="B102">
        <v>3</v>
      </c>
      <c r="C102" s="1" t="s">
        <v>313</v>
      </c>
      <c r="D102" s="1" t="s">
        <v>157</v>
      </c>
      <c r="E102" s="2" t="s">
        <v>761</v>
      </c>
      <c r="F102" t="s">
        <v>10</v>
      </c>
      <c r="G102">
        <v>89.9</v>
      </c>
      <c r="H102">
        <f>23.8+16.8+18.7</f>
        <v>59.3</v>
      </c>
      <c r="I102">
        <v>10.5</v>
      </c>
      <c r="J102" s="2" t="s">
        <v>13</v>
      </c>
      <c r="K102" s="2" t="s">
        <v>14</v>
      </c>
      <c r="L102" t="s">
        <v>312</v>
      </c>
      <c r="M102">
        <v>6270000</v>
      </c>
      <c r="N102" s="3">
        <v>69744.16017797553</v>
      </c>
      <c r="O102" s="3">
        <f t="shared" si="2"/>
        <v>2849.6081788754045</v>
      </c>
      <c r="P102" s="3">
        <f t="shared" si="3"/>
        <v>1929.8435569088797</v>
      </c>
      <c r="Q102" s="3" t="s">
        <v>24</v>
      </c>
      <c r="R102" s="13" t="s">
        <v>26</v>
      </c>
      <c r="S102" s="13" t="s">
        <v>32</v>
      </c>
      <c r="T102" s="13" t="s">
        <v>86</v>
      </c>
    </row>
    <row r="103" spans="1:20" ht="25.5">
      <c r="A103" s="10">
        <v>100</v>
      </c>
      <c r="B103">
        <v>3</v>
      </c>
      <c r="C103" s="1" t="s">
        <v>313</v>
      </c>
      <c r="D103" s="1" t="s">
        <v>157</v>
      </c>
      <c r="E103" s="2" t="s">
        <v>756</v>
      </c>
      <c r="F103" t="s">
        <v>10</v>
      </c>
      <c r="G103">
        <v>85</v>
      </c>
      <c r="H103">
        <f>20+16.5+16.7</f>
        <v>53.2</v>
      </c>
      <c r="I103">
        <v>12.9</v>
      </c>
      <c r="J103" s="2" t="s">
        <v>13</v>
      </c>
      <c r="K103" s="2" t="s">
        <v>14</v>
      </c>
      <c r="L103" t="s">
        <v>312</v>
      </c>
      <c r="M103">
        <v>6277000</v>
      </c>
      <c r="N103" s="3">
        <v>73847.05882352941</v>
      </c>
      <c r="O103" s="3">
        <f t="shared" si="2"/>
        <v>3017.244487171784</v>
      </c>
      <c r="P103" s="3">
        <f t="shared" si="3"/>
        <v>2043.3720945752166</v>
      </c>
      <c r="Q103" s="3" t="s">
        <v>24</v>
      </c>
      <c r="R103" s="13" t="s">
        <v>26</v>
      </c>
      <c r="S103" s="13" t="s">
        <v>32</v>
      </c>
      <c r="T103" s="13" t="s">
        <v>86</v>
      </c>
    </row>
    <row r="104" spans="1:20" ht="25.5">
      <c r="A104">
        <v>101</v>
      </c>
      <c r="B104">
        <v>3</v>
      </c>
      <c r="C104" s="1" t="s">
        <v>393</v>
      </c>
      <c r="D104" s="1" t="s">
        <v>157</v>
      </c>
      <c r="E104" t="s">
        <v>190</v>
      </c>
      <c r="F104" t="s">
        <v>10</v>
      </c>
      <c r="G104">
        <v>94.2</v>
      </c>
      <c r="H104">
        <f>19.5+16.6+21.1</f>
        <v>57.2</v>
      </c>
      <c r="I104">
        <v>13</v>
      </c>
      <c r="J104" t="s">
        <v>13</v>
      </c>
      <c r="L104" t="s">
        <v>382</v>
      </c>
      <c r="M104">
        <v>6291000</v>
      </c>
      <c r="N104" s="3">
        <v>66783.43949044586</v>
      </c>
      <c r="O104" s="3">
        <f t="shared" si="2"/>
        <v>2728.638998588186</v>
      </c>
      <c r="P104" s="3">
        <f t="shared" si="3"/>
        <v>1847.9194541875124</v>
      </c>
      <c r="Q104" s="3" t="s">
        <v>24</v>
      </c>
      <c r="R104" s="13" t="s">
        <v>26</v>
      </c>
      <c r="S104" s="13" t="s">
        <v>32</v>
      </c>
      <c r="T104" s="1" t="s">
        <v>86</v>
      </c>
    </row>
    <row r="105" spans="1:20" ht="25.5">
      <c r="A105" s="10">
        <v>102</v>
      </c>
      <c r="B105">
        <v>3</v>
      </c>
      <c r="C105" s="1" t="s">
        <v>435</v>
      </c>
      <c r="D105" s="1" t="s">
        <v>436</v>
      </c>
      <c r="E105" t="s">
        <v>437</v>
      </c>
      <c r="F105" t="s">
        <v>10</v>
      </c>
      <c r="G105">
        <v>85.9</v>
      </c>
      <c r="H105">
        <v>52.4</v>
      </c>
      <c r="I105">
        <v>11.6</v>
      </c>
      <c r="J105" t="s">
        <v>13</v>
      </c>
      <c r="K105" t="s">
        <v>14</v>
      </c>
      <c r="L105" t="s">
        <v>17</v>
      </c>
      <c r="M105">
        <v>6325000</v>
      </c>
      <c r="N105" s="3">
        <v>73632.13038416763</v>
      </c>
      <c r="O105" s="3">
        <f t="shared" si="2"/>
        <v>3008.4629370446423</v>
      </c>
      <c r="P105" s="3">
        <f t="shared" si="3"/>
        <v>2037.4249548743387</v>
      </c>
      <c r="Q105" s="3" t="s">
        <v>24</v>
      </c>
      <c r="R105" s="13" t="s">
        <v>107</v>
      </c>
      <c r="S105" s="13" t="s">
        <v>141</v>
      </c>
      <c r="T105" s="1" t="s">
        <v>438</v>
      </c>
    </row>
    <row r="106" spans="1:20" ht="25.5">
      <c r="A106">
        <v>103</v>
      </c>
      <c r="B106">
        <v>3</v>
      </c>
      <c r="C106" s="1" t="s">
        <v>313</v>
      </c>
      <c r="D106" s="1" t="s">
        <v>157</v>
      </c>
      <c r="E106" t="s">
        <v>202</v>
      </c>
      <c r="F106" t="s">
        <v>10</v>
      </c>
      <c r="G106">
        <v>95.6</v>
      </c>
      <c r="H106">
        <f>19.5+15.7+17.8</f>
        <v>53</v>
      </c>
      <c r="I106">
        <v>18.6</v>
      </c>
      <c r="J106" t="s">
        <v>13</v>
      </c>
      <c r="K106" t="s">
        <v>14</v>
      </c>
      <c r="L106" t="s">
        <v>312</v>
      </c>
      <c r="M106">
        <v>6517000</v>
      </c>
      <c r="N106" s="3">
        <v>68169.45606694561</v>
      </c>
      <c r="O106" s="3">
        <f t="shared" si="2"/>
        <v>2785.268889354264</v>
      </c>
      <c r="P106" s="3">
        <f t="shared" si="3"/>
        <v>1886.270982876098</v>
      </c>
      <c r="Q106" s="3" t="s">
        <v>24</v>
      </c>
      <c r="R106" s="13" t="s">
        <v>26</v>
      </c>
      <c r="S106" s="13" t="s">
        <v>32</v>
      </c>
      <c r="T106" s="1" t="s">
        <v>86</v>
      </c>
    </row>
    <row r="107" spans="1:20" ht="25.5">
      <c r="A107" s="10">
        <v>104</v>
      </c>
      <c r="B107">
        <v>3</v>
      </c>
      <c r="C107" s="1" t="s">
        <v>313</v>
      </c>
      <c r="D107" s="1" t="s">
        <v>157</v>
      </c>
      <c r="E107" t="s">
        <v>762</v>
      </c>
      <c r="F107" t="s">
        <v>10</v>
      </c>
      <c r="G107">
        <v>94.4</v>
      </c>
      <c r="H107">
        <f>19.5+17.8+15.6</f>
        <v>52.9</v>
      </c>
      <c r="I107">
        <v>15.8</v>
      </c>
      <c r="J107" t="s">
        <v>13</v>
      </c>
      <c r="K107" t="s">
        <v>14</v>
      </c>
      <c r="L107" t="s">
        <v>312</v>
      </c>
      <c r="M107">
        <v>6640000</v>
      </c>
      <c r="N107" s="3">
        <v>70338.98305084746</v>
      </c>
      <c r="O107" s="3">
        <f t="shared" si="2"/>
        <v>2873.9114627516833</v>
      </c>
      <c r="P107" s="3">
        <f t="shared" si="3"/>
        <v>1946.3024989304715</v>
      </c>
      <c r="Q107" s="3" t="s">
        <v>24</v>
      </c>
      <c r="R107" s="13" t="s">
        <v>26</v>
      </c>
      <c r="S107" s="13" t="s">
        <v>32</v>
      </c>
      <c r="T107" s="1" t="s">
        <v>86</v>
      </c>
    </row>
    <row r="108" spans="1:20" ht="25.5">
      <c r="A108">
        <v>105</v>
      </c>
      <c r="B108">
        <v>3</v>
      </c>
      <c r="C108" s="1" t="s">
        <v>313</v>
      </c>
      <c r="D108" s="1" t="s">
        <v>157</v>
      </c>
      <c r="E108" t="s">
        <v>763</v>
      </c>
      <c r="F108" t="s">
        <v>10</v>
      </c>
      <c r="G108">
        <v>94.4</v>
      </c>
      <c r="H108">
        <f>19.5+17.8+15.6</f>
        <v>52.9</v>
      </c>
      <c r="I108">
        <v>15.8</v>
      </c>
      <c r="J108" t="s">
        <v>13</v>
      </c>
      <c r="K108" t="s">
        <v>14</v>
      </c>
      <c r="L108" t="s">
        <v>312</v>
      </c>
      <c r="M108">
        <v>6640000</v>
      </c>
      <c r="N108" s="3">
        <v>70338.98305084746</v>
      </c>
      <c r="O108" s="3">
        <f t="shared" si="2"/>
        <v>2873.9114627516833</v>
      </c>
      <c r="P108" s="3">
        <f t="shared" si="3"/>
        <v>1946.3024989304715</v>
      </c>
      <c r="Q108" s="3" t="s">
        <v>24</v>
      </c>
      <c r="R108" s="13" t="s">
        <v>26</v>
      </c>
      <c r="S108" s="13" t="s">
        <v>32</v>
      </c>
      <c r="T108" s="1" t="s">
        <v>36</v>
      </c>
    </row>
    <row r="109" spans="1:20" ht="25.5">
      <c r="A109" s="10">
        <v>106</v>
      </c>
      <c r="B109">
        <v>3</v>
      </c>
      <c r="C109" s="1" t="s">
        <v>442</v>
      </c>
      <c r="D109" s="1" t="s">
        <v>231</v>
      </c>
      <c r="E109" t="s">
        <v>117</v>
      </c>
      <c r="G109">
        <v>99.6</v>
      </c>
      <c r="H109">
        <f>22.5+17+14.6</f>
        <v>54.1</v>
      </c>
      <c r="I109">
        <v>12.3</v>
      </c>
      <c r="J109" t="s">
        <v>13</v>
      </c>
      <c r="K109" t="s">
        <v>14</v>
      </c>
      <c r="L109" t="s">
        <v>23</v>
      </c>
      <c r="M109">
        <v>6646000</v>
      </c>
      <c r="N109" s="3">
        <v>66726.9076305221</v>
      </c>
      <c r="O109" s="3">
        <f t="shared" si="2"/>
        <v>2726.32921881602</v>
      </c>
      <c r="P109" s="3">
        <f t="shared" si="3"/>
        <v>1846.3551992684545</v>
      </c>
      <c r="Q109" s="3" t="s">
        <v>24</v>
      </c>
      <c r="R109" s="13" t="s">
        <v>27</v>
      </c>
      <c r="S109" s="13" t="s">
        <v>31</v>
      </c>
      <c r="T109" s="1" t="s">
        <v>39</v>
      </c>
    </row>
    <row r="110" spans="1:20" ht="25.5">
      <c r="A110">
        <v>107</v>
      </c>
      <c r="B110">
        <v>3</v>
      </c>
      <c r="C110" s="1" t="s">
        <v>313</v>
      </c>
      <c r="D110" s="1" t="s">
        <v>157</v>
      </c>
      <c r="E110" t="s">
        <v>535</v>
      </c>
      <c r="F110" t="s">
        <v>10</v>
      </c>
      <c r="G110">
        <v>94.5</v>
      </c>
      <c r="H110">
        <f>19.5+15.7+17.8</f>
        <v>53</v>
      </c>
      <c r="I110">
        <v>15.8</v>
      </c>
      <c r="J110" t="s">
        <v>13</v>
      </c>
      <c r="K110" t="s">
        <v>14</v>
      </c>
      <c r="L110" t="s">
        <v>312</v>
      </c>
      <c r="M110">
        <v>6650000</v>
      </c>
      <c r="N110" s="3">
        <v>70370.37037037036</v>
      </c>
      <c r="O110" s="3">
        <f t="shared" si="2"/>
        <v>2875.1938864298413</v>
      </c>
      <c r="P110" s="3">
        <f t="shared" si="3"/>
        <v>1947.170996252618</v>
      </c>
      <c r="Q110" s="3" t="s">
        <v>24</v>
      </c>
      <c r="R110" s="13" t="s">
        <v>26</v>
      </c>
      <c r="S110" s="13" t="s">
        <v>32</v>
      </c>
      <c r="T110" s="1" t="s">
        <v>86</v>
      </c>
    </row>
    <row r="111" spans="1:20" ht="25.5">
      <c r="A111" s="10">
        <v>108</v>
      </c>
      <c r="B111">
        <v>3</v>
      </c>
      <c r="C111" s="1" t="s">
        <v>128</v>
      </c>
      <c r="D111" s="1" t="s">
        <v>231</v>
      </c>
      <c r="E111" t="s">
        <v>259</v>
      </c>
      <c r="F111" t="s">
        <v>10</v>
      </c>
      <c r="G111">
        <v>98</v>
      </c>
      <c r="H111">
        <f>25+15.7+14.4</f>
        <v>55.1</v>
      </c>
      <c r="I111">
        <v>13.8</v>
      </c>
      <c r="J111" t="s">
        <v>13</v>
      </c>
      <c r="K111" t="s">
        <v>14</v>
      </c>
      <c r="L111" t="s">
        <v>21</v>
      </c>
      <c r="M111">
        <v>6664000</v>
      </c>
      <c r="N111" s="3">
        <v>68000</v>
      </c>
      <c r="O111" s="3">
        <f t="shared" si="2"/>
        <v>2778.3452502553623</v>
      </c>
      <c r="P111" s="3">
        <f t="shared" si="3"/>
        <v>1881.582078484109</v>
      </c>
      <c r="Q111" s="3" t="s">
        <v>14</v>
      </c>
      <c r="R111" s="13" t="s">
        <v>47</v>
      </c>
      <c r="S111" s="13" t="s">
        <v>48</v>
      </c>
      <c r="T111" s="1" t="s">
        <v>260</v>
      </c>
    </row>
    <row r="112" spans="1:20" ht="25.5">
      <c r="A112">
        <v>109</v>
      </c>
      <c r="B112">
        <v>3</v>
      </c>
      <c r="C112" s="1" t="s">
        <v>313</v>
      </c>
      <c r="D112" s="1" t="s">
        <v>157</v>
      </c>
      <c r="E112" t="s">
        <v>532</v>
      </c>
      <c r="F112" t="s">
        <v>10</v>
      </c>
      <c r="G112">
        <v>94.9</v>
      </c>
      <c r="H112">
        <f>19.6+15.7+17.9</f>
        <v>53.199999999999996</v>
      </c>
      <c r="I112">
        <v>15.8</v>
      </c>
      <c r="J112" t="s">
        <v>13</v>
      </c>
      <c r="K112" t="s">
        <v>14</v>
      </c>
      <c r="L112" t="s">
        <v>312</v>
      </c>
      <c r="M112">
        <v>6680000</v>
      </c>
      <c r="N112" s="3">
        <v>70389.88408851423</v>
      </c>
      <c r="O112" s="3">
        <f t="shared" si="2"/>
        <v>2875.9911782845443</v>
      </c>
      <c r="P112" s="3">
        <f t="shared" si="3"/>
        <v>1947.7109471694428</v>
      </c>
      <c r="Q112" s="3" t="s">
        <v>24</v>
      </c>
      <c r="R112" s="13" t="s">
        <v>26</v>
      </c>
      <c r="S112" s="13" t="s">
        <v>32</v>
      </c>
      <c r="T112" s="1" t="s">
        <v>86</v>
      </c>
    </row>
    <row r="113" spans="1:20" ht="25.5">
      <c r="A113" s="10">
        <v>110</v>
      </c>
      <c r="B113">
        <v>3</v>
      </c>
      <c r="C113" s="1" t="s">
        <v>673</v>
      </c>
      <c r="D113" s="1" t="s">
        <v>165</v>
      </c>
      <c r="E113" t="s">
        <v>8</v>
      </c>
      <c r="F113" t="s">
        <v>11</v>
      </c>
      <c r="G113">
        <v>92.5</v>
      </c>
      <c r="H113">
        <f>21.9+16+12</f>
        <v>49.9</v>
      </c>
      <c r="I113">
        <v>11.7</v>
      </c>
      <c r="J113" t="s">
        <v>13</v>
      </c>
      <c r="K113" t="s">
        <v>14</v>
      </c>
      <c r="L113" t="s">
        <v>23</v>
      </c>
      <c r="M113">
        <v>6792000</v>
      </c>
      <c r="N113" s="3">
        <v>73427.02702702703</v>
      </c>
      <c r="O113" s="3">
        <f t="shared" si="2"/>
        <v>3000.0828203075394</v>
      </c>
      <c r="P113" s="3">
        <f t="shared" si="3"/>
        <v>2031.749678388564</v>
      </c>
      <c r="Q113" s="3"/>
      <c r="R113" s="13" t="s">
        <v>674</v>
      </c>
      <c r="S113" s="13" t="s">
        <v>675</v>
      </c>
      <c r="T113" s="1" t="s">
        <v>764</v>
      </c>
    </row>
    <row r="114" spans="1:20" ht="25.5">
      <c r="A114">
        <v>111</v>
      </c>
      <c r="B114">
        <v>3</v>
      </c>
      <c r="C114" s="1" t="s">
        <v>765</v>
      </c>
      <c r="D114" s="1" t="s">
        <v>231</v>
      </c>
      <c r="E114" t="s">
        <v>117</v>
      </c>
      <c r="F114" t="s">
        <v>10</v>
      </c>
      <c r="G114">
        <v>98.8</v>
      </c>
      <c r="H114">
        <f>54</f>
        <v>54</v>
      </c>
      <c r="I114">
        <v>12.3</v>
      </c>
      <c r="J114" t="s">
        <v>13</v>
      </c>
      <c r="K114">
        <v>2</v>
      </c>
      <c r="L114" t="s">
        <v>23</v>
      </c>
      <c r="M114">
        <v>6799000</v>
      </c>
      <c r="N114" s="3">
        <v>68815.78947368421</v>
      </c>
      <c r="O114" s="3">
        <f t="shared" si="2"/>
        <v>2811.676791570346</v>
      </c>
      <c r="P114" s="3">
        <f t="shared" si="3"/>
        <v>1904.1552380944058</v>
      </c>
      <c r="Q114" s="3" t="s">
        <v>24</v>
      </c>
      <c r="R114" s="13" t="s">
        <v>100</v>
      </c>
      <c r="S114" s="13" t="s">
        <v>136</v>
      </c>
      <c r="T114" s="1" t="s">
        <v>137</v>
      </c>
    </row>
    <row r="115" spans="1:20" ht="25.5">
      <c r="A115" s="10">
        <v>112</v>
      </c>
      <c r="B115">
        <v>3</v>
      </c>
      <c r="C115" s="1" t="s">
        <v>313</v>
      </c>
      <c r="D115" s="1" t="s">
        <v>157</v>
      </c>
      <c r="E115" t="s">
        <v>766</v>
      </c>
      <c r="F115" t="s">
        <v>10</v>
      </c>
      <c r="G115">
        <v>94.9</v>
      </c>
      <c r="H115">
        <f>19.6+15.7+17.9</f>
        <v>53.199999999999996</v>
      </c>
      <c r="I115">
        <v>15.8</v>
      </c>
      <c r="J115" t="s">
        <v>13</v>
      </c>
      <c r="K115" t="s">
        <v>14</v>
      </c>
      <c r="L115" t="s">
        <v>312</v>
      </c>
      <c r="M115">
        <v>6800000</v>
      </c>
      <c r="N115" s="3">
        <v>71654.37302423603</v>
      </c>
      <c r="O115" s="3">
        <f t="shared" si="2"/>
        <v>2927.655690469296</v>
      </c>
      <c r="P115" s="3">
        <f t="shared" si="3"/>
        <v>1982.699766579672</v>
      </c>
      <c r="Q115" s="3" t="s">
        <v>24</v>
      </c>
      <c r="R115" s="13" t="s">
        <v>26</v>
      </c>
      <c r="S115" s="13" t="s">
        <v>32</v>
      </c>
      <c r="T115" s="1" t="s">
        <v>86</v>
      </c>
    </row>
    <row r="116" spans="1:20" ht="25.5">
      <c r="A116">
        <v>113</v>
      </c>
      <c r="B116">
        <v>3</v>
      </c>
      <c r="C116" s="1" t="s">
        <v>313</v>
      </c>
      <c r="D116" s="1" t="s">
        <v>157</v>
      </c>
      <c r="E116" t="s">
        <v>767</v>
      </c>
      <c r="F116" t="s">
        <v>10</v>
      </c>
      <c r="G116">
        <v>94.9</v>
      </c>
      <c r="H116">
        <f>19.6+15.7+17.9</f>
        <v>53.199999999999996</v>
      </c>
      <c r="I116">
        <v>15.8</v>
      </c>
      <c r="J116" t="s">
        <v>13</v>
      </c>
      <c r="K116" t="s">
        <v>14</v>
      </c>
      <c r="L116" t="s">
        <v>312</v>
      </c>
      <c r="M116">
        <v>6830000</v>
      </c>
      <c r="N116" s="3">
        <v>71970.49525816648</v>
      </c>
      <c r="O116" s="3">
        <f t="shared" si="2"/>
        <v>2940.571818515484</v>
      </c>
      <c r="P116" s="3">
        <f t="shared" si="3"/>
        <v>1991.4469714322292</v>
      </c>
      <c r="Q116" s="3" t="s">
        <v>24</v>
      </c>
      <c r="R116" s="13" t="s">
        <v>26</v>
      </c>
      <c r="S116" s="13" t="s">
        <v>32</v>
      </c>
      <c r="T116" s="1" t="s">
        <v>86</v>
      </c>
    </row>
    <row r="117" spans="1:20" ht="25.5">
      <c r="A117" s="10">
        <v>114</v>
      </c>
      <c r="B117">
        <v>3</v>
      </c>
      <c r="C117" s="1" t="s">
        <v>313</v>
      </c>
      <c r="D117" s="1" t="s">
        <v>157</v>
      </c>
      <c r="E117" t="s">
        <v>752</v>
      </c>
      <c r="F117" t="s">
        <v>10</v>
      </c>
      <c r="G117">
        <v>94.9</v>
      </c>
      <c r="H117">
        <f>19.6+15.7+17.9</f>
        <v>53.199999999999996</v>
      </c>
      <c r="I117">
        <v>15.8</v>
      </c>
      <c r="J117" t="s">
        <v>13</v>
      </c>
      <c r="K117" t="s">
        <v>14</v>
      </c>
      <c r="L117" t="s">
        <v>312</v>
      </c>
      <c r="M117">
        <v>6830000</v>
      </c>
      <c r="N117" s="3">
        <v>71970.49525816648</v>
      </c>
      <c r="O117" s="3">
        <f t="shared" si="2"/>
        <v>2940.571818515484</v>
      </c>
      <c r="P117" s="3">
        <f t="shared" si="3"/>
        <v>1991.4469714322292</v>
      </c>
      <c r="Q117" s="3" t="s">
        <v>24</v>
      </c>
      <c r="R117" s="13" t="s">
        <v>26</v>
      </c>
      <c r="S117" s="13" t="s">
        <v>32</v>
      </c>
      <c r="T117" s="1" t="s">
        <v>36</v>
      </c>
    </row>
    <row r="118" spans="1:20" ht="25.5">
      <c r="A118">
        <v>115</v>
      </c>
      <c r="B118">
        <v>3</v>
      </c>
      <c r="C118" s="1" t="s">
        <v>313</v>
      </c>
      <c r="D118" s="1" t="s">
        <v>157</v>
      </c>
      <c r="E118" t="s">
        <v>657</v>
      </c>
      <c r="F118" t="s">
        <v>10</v>
      </c>
      <c r="G118">
        <v>94.9</v>
      </c>
      <c r="H118">
        <f>19.6+17.9+15.7</f>
        <v>53.2</v>
      </c>
      <c r="I118">
        <v>15.9</v>
      </c>
      <c r="J118" t="s">
        <v>13</v>
      </c>
      <c r="K118" t="s">
        <v>14</v>
      </c>
      <c r="L118" t="s">
        <v>312</v>
      </c>
      <c r="M118">
        <v>6891000</v>
      </c>
      <c r="N118" s="3">
        <v>72613.27713382507</v>
      </c>
      <c r="O118" s="3">
        <f t="shared" si="2"/>
        <v>2966.8346122094003</v>
      </c>
      <c r="P118" s="3">
        <f t="shared" si="3"/>
        <v>2009.2329546324295</v>
      </c>
      <c r="Q118" s="3" t="s">
        <v>24</v>
      </c>
      <c r="R118" s="13" t="s">
        <v>26</v>
      </c>
      <c r="S118" s="13" t="s">
        <v>32</v>
      </c>
      <c r="T118" s="1" t="s">
        <v>86</v>
      </c>
    </row>
    <row r="119" spans="1:20" ht="25.5">
      <c r="A119" s="10">
        <v>116</v>
      </c>
      <c r="B119">
        <v>3</v>
      </c>
      <c r="C119" s="1" t="s">
        <v>313</v>
      </c>
      <c r="D119" s="1" t="s">
        <v>157</v>
      </c>
      <c r="E119" t="s">
        <v>659</v>
      </c>
      <c r="F119" t="s">
        <v>10</v>
      </c>
      <c r="G119">
        <v>94.9</v>
      </c>
      <c r="H119">
        <f>19.6+17.9+15.7</f>
        <v>53.2</v>
      </c>
      <c r="I119">
        <v>15.9</v>
      </c>
      <c r="J119" t="s">
        <v>13</v>
      </c>
      <c r="K119" t="s">
        <v>14</v>
      </c>
      <c r="L119" t="s">
        <v>312</v>
      </c>
      <c r="M119">
        <v>6891000</v>
      </c>
      <c r="N119" s="3">
        <v>72613.27713382507</v>
      </c>
      <c r="O119" s="3">
        <f t="shared" si="2"/>
        <v>2966.8346122094003</v>
      </c>
      <c r="P119" s="3">
        <f t="shared" si="3"/>
        <v>2009.2329546324295</v>
      </c>
      <c r="Q119" s="3" t="s">
        <v>24</v>
      </c>
      <c r="R119" s="13" t="s">
        <v>26</v>
      </c>
      <c r="S119" s="13" t="s">
        <v>32</v>
      </c>
      <c r="T119" s="1" t="s">
        <v>36</v>
      </c>
    </row>
    <row r="120" spans="1:20" ht="25.5">
      <c r="A120">
        <v>117</v>
      </c>
      <c r="B120">
        <v>3</v>
      </c>
      <c r="C120" s="1" t="s">
        <v>313</v>
      </c>
      <c r="D120" s="1" t="s">
        <v>157</v>
      </c>
      <c r="E120" t="s">
        <v>669</v>
      </c>
      <c r="F120" t="s">
        <v>10</v>
      </c>
      <c r="G120">
        <v>93.4</v>
      </c>
      <c r="H120">
        <f>19.5+15.7+17.7</f>
        <v>52.900000000000006</v>
      </c>
      <c r="I120">
        <v>15.8</v>
      </c>
      <c r="J120" t="s">
        <v>13</v>
      </c>
      <c r="K120" t="s">
        <v>14</v>
      </c>
      <c r="L120" t="s">
        <v>312</v>
      </c>
      <c r="M120">
        <v>6896000</v>
      </c>
      <c r="N120" s="3">
        <v>73832.97644539614</v>
      </c>
      <c r="O120" s="3">
        <f t="shared" si="2"/>
        <v>3016.6691091070943</v>
      </c>
      <c r="P120" s="3">
        <f t="shared" si="3"/>
        <v>2042.9824305999518</v>
      </c>
      <c r="Q120" s="3" t="s">
        <v>24</v>
      </c>
      <c r="R120" s="13" t="s">
        <v>26</v>
      </c>
      <c r="S120" s="13" t="s">
        <v>32</v>
      </c>
      <c r="T120" s="1" t="s">
        <v>86</v>
      </c>
    </row>
    <row r="121" spans="1:20" ht="25.5">
      <c r="A121" s="10">
        <v>118</v>
      </c>
      <c r="B121">
        <v>3</v>
      </c>
      <c r="C121" s="1" t="s">
        <v>442</v>
      </c>
      <c r="D121" s="1" t="s">
        <v>231</v>
      </c>
      <c r="E121" t="s">
        <v>540</v>
      </c>
      <c r="G121">
        <v>104.9</v>
      </c>
      <c r="H121">
        <f>20+16+19</f>
        <v>55</v>
      </c>
      <c r="I121">
        <v>16</v>
      </c>
      <c r="J121" t="s">
        <v>13</v>
      </c>
      <c r="K121" t="s">
        <v>14</v>
      </c>
      <c r="L121" t="s">
        <v>23</v>
      </c>
      <c r="M121">
        <v>7666000</v>
      </c>
      <c r="N121" s="3">
        <v>73079.12297426119</v>
      </c>
      <c r="O121" s="3">
        <f t="shared" si="2"/>
        <v>2985.8681501230312</v>
      </c>
      <c r="P121" s="3">
        <f t="shared" si="3"/>
        <v>2022.1230602897965</v>
      </c>
      <c r="Q121" s="3" t="s">
        <v>24</v>
      </c>
      <c r="R121" s="13" t="s">
        <v>27</v>
      </c>
      <c r="S121" s="13" t="s">
        <v>31</v>
      </c>
      <c r="T121" s="1" t="s">
        <v>541</v>
      </c>
    </row>
    <row r="122" spans="1:20" ht="25.5">
      <c r="A122">
        <v>119</v>
      </c>
      <c r="B122">
        <v>3</v>
      </c>
      <c r="C122" s="1" t="s">
        <v>442</v>
      </c>
      <c r="D122" s="1" t="s">
        <v>231</v>
      </c>
      <c r="E122" t="s">
        <v>768</v>
      </c>
      <c r="G122">
        <v>108.2</v>
      </c>
      <c r="H122">
        <f>19+16+20</f>
        <v>55</v>
      </c>
      <c r="I122">
        <v>15.2</v>
      </c>
      <c r="J122" t="s">
        <v>13</v>
      </c>
      <c r="K122">
        <v>2</v>
      </c>
      <c r="L122" t="s">
        <v>23</v>
      </c>
      <c r="M122">
        <v>7712000</v>
      </c>
      <c r="N122" s="3">
        <v>71275.41589648799</v>
      </c>
      <c r="O122" s="3">
        <f t="shared" si="2"/>
        <v>2912.1722531762202</v>
      </c>
      <c r="P122" s="3">
        <f t="shared" si="3"/>
        <v>1972.213899813723</v>
      </c>
      <c r="Q122" s="3" t="s">
        <v>24</v>
      </c>
      <c r="R122" s="13" t="s">
        <v>27</v>
      </c>
      <c r="S122" s="13" t="s">
        <v>31</v>
      </c>
      <c r="T122" s="1" t="s">
        <v>769</v>
      </c>
    </row>
    <row r="123" spans="1:20" ht="25.5">
      <c r="A123" s="10">
        <v>120</v>
      </c>
      <c r="B123">
        <v>3</v>
      </c>
      <c r="C123" s="1" t="s">
        <v>770</v>
      </c>
      <c r="D123" s="1" t="s">
        <v>231</v>
      </c>
      <c r="E123" t="s">
        <v>771</v>
      </c>
      <c r="F123" t="s">
        <v>10</v>
      </c>
      <c r="G123">
        <v>115</v>
      </c>
      <c r="H123">
        <f>20+17+21</f>
        <v>58</v>
      </c>
      <c r="I123">
        <v>15</v>
      </c>
      <c r="J123" t="s">
        <v>13</v>
      </c>
      <c r="K123">
        <v>2</v>
      </c>
      <c r="L123" t="s">
        <v>23</v>
      </c>
      <c r="M123">
        <v>7800000</v>
      </c>
      <c r="N123" s="3">
        <v>67826.08695652174</v>
      </c>
      <c r="O123" s="3">
        <f t="shared" si="2"/>
        <v>2771.2395079273438</v>
      </c>
      <c r="P123" s="3">
        <f t="shared" si="3"/>
        <v>1876.7698481043542</v>
      </c>
      <c r="Q123" s="3"/>
      <c r="R123" s="13" t="s">
        <v>83</v>
      </c>
      <c r="S123" s="13" t="s">
        <v>772</v>
      </c>
      <c r="T123" s="1" t="s">
        <v>773</v>
      </c>
    </row>
    <row r="124" spans="1:20" ht="25.5">
      <c r="A124">
        <v>121</v>
      </c>
      <c r="B124">
        <v>3</v>
      </c>
      <c r="C124" s="1" t="s">
        <v>313</v>
      </c>
      <c r="D124" s="1" t="s">
        <v>157</v>
      </c>
      <c r="E124" t="s">
        <v>538</v>
      </c>
      <c r="F124" t="s">
        <v>10</v>
      </c>
      <c r="G124">
        <v>102.7</v>
      </c>
      <c r="H124">
        <f>33.2+17.7+15.7</f>
        <v>66.60000000000001</v>
      </c>
      <c r="I124">
        <v>16.7</v>
      </c>
      <c r="J124" t="s">
        <v>13</v>
      </c>
      <c r="K124" t="s">
        <v>14</v>
      </c>
      <c r="L124" t="s">
        <v>312</v>
      </c>
      <c r="M124">
        <v>8136000</v>
      </c>
      <c r="N124" s="3">
        <v>79221.03213242453</v>
      </c>
      <c r="O124" s="3">
        <f t="shared" si="2"/>
        <v>3236.814387433076</v>
      </c>
      <c r="P124" s="3">
        <f t="shared" si="3"/>
        <v>2192.07168087329</v>
      </c>
      <c r="Q124" s="3" t="s">
        <v>24</v>
      </c>
      <c r="R124" s="13" t="s">
        <v>26</v>
      </c>
      <c r="S124" s="13" t="s">
        <v>32</v>
      </c>
      <c r="T124" s="1" t="s">
        <v>86</v>
      </c>
    </row>
    <row r="125" spans="1:20" ht="25.5">
      <c r="A125" s="10">
        <v>122</v>
      </c>
      <c r="B125">
        <v>3</v>
      </c>
      <c r="C125" s="1" t="s">
        <v>313</v>
      </c>
      <c r="D125" s="1" t="s">
        <v>157</v>
      </c>
      <c r="E125" t="s">
        <v>517</v>
      </c>
      <c r="F125" t="s">
        <v>10</v>
      </c>
      <c r="G125">
        <v>102.7</v>
      </c>
      <c r="H125">
        <f>33.3+17.7+15.7</f>
        <v>66.7</v>
      </c>
      <c r="I125">
        <v>16.6</v>
      </c>
      <c r="J125" t="s">
        <v>13</v>
      </c>
      <c r="K125" t="s">
        <v>14</v>
      </c>
      <c r="L125" t="s">
        <v>312</v>
      </c>
      <c r="M125">
        <v>8141000</v>
      </c>
      <c r="N125" s="3">
        <v>79269.717624148</v>
      </c>
      <c r="O125" s="3">
        <f t="shared" si="2"/>
        <v>3238.80358014905</v>
      </c>
      <c r="P125" s="3">
        <f t="shared" si="3"/>
        <v>2193.418824236659</v>
      </c>
      <c r="Q125" s="3" t="s">
        <v>24</v>
      </c>
      <c r="R125" s="13" t="s">
        <v>26</v>
      </c>
      <c r="S125" s="13" t="s">
        <v>32</v>
      </c>
      <c r="T125" s="1" t="s">
        <v>86</v>
      </c>
    </row>
    <row r="126" spans="1:20" ht="25.5">
      <c r="A126">
        <v>123</v>
      </c>
      <c r="B126">
        <v>3</v>
      </c>
      <c r="C126" s="1" t="s">
        <v>519</v>
      </c>
      <c r="D126" s="1" t="s">
        <v>235</v>
      </c>
      <c r="E126" t="s">
        <v>6</v>
      </c>
      <c r="F126" t="s">
        <v>10</v>
      </c>
      <c r="G126">
        <v>108.1</v>
      </c>
      <c r="H126">
        <f>53</f>
        <v>53</v>
      </c>
      <c r="I126">
        <v>27.4</v>
      </c>
      <c r="J126" t="s">
        <v>13</v>
      </c>
      <c r="K126" t="s">
        <v>14</v>
      </c>
      <c r="L126" t="s">
        <v>23</v>
      </c>
      <c r="M126">
        <v>8850000</v>
      </c>
      <c r="N126" s="3">
        <v>81868.64014801111</v>
      </c>
      <c r="O126" s="3">
        <f t="shared" si="2"/>
        <v>3344.99040441312</v>
      </c>
      <c r="P126" s="3">
        <f t="shared" si="3"/>
        <v>2265.3318542994457</v>
      </c>
      <c r="Q126" s="3" t="s">
        <v>24</v>
      </c>
      <c r="R126" s="13" t="s">
        <v>27</v>
      </c>
      <c r="S126" s="13" t="s">
        <v>31</v>
      </c>
      <c r="T126" s="1" t="s">
        <v>450</v>
      </c>
    </row>
    <row r="127" spans="1:20" ht="25.5">
      <c r="A127" s="10">
        <v>124</v>
      </c>
      <c r="B127">
        <v>3</v>
      </c>
      <c r="C127" s="1" t="s">
        <v>519</v>
      </c>
      <c r="D127" s="1" t="s">
        <v>235</v>
      </c>
      <c r="E127" t="s">
        <v>774</v>
      </c>
      <c r="F127" t="s">
        <v>10</v>
      </c>
      <c r="G127">
        <v>108.1</v>
      </c>
      <c r="H127">
        <f>20+17+18.9</f>
        <v>55.9</v>
      </c>
      <c r="I127">
        <v>12</v>
      </c>
      <c r="J127" t="s">
        <v>13</v>
      </c>
      <c r="K127" t="s">
        <v>14</v>
      </c>
      <c r="L127" t="s">
        <v>23</v>
      </c>
      <c r="M127">
        <v>8850000</v>
      </c>
      <c r="N127" s="3">
        <v>81868.64014801111</v>
      </c>
      <c r="O127" s="3">
        <f t="shared" si="2"/>
        <v>3344.99040441312</v>
      </c>
      <c r="P127" s="3">
        <f t="shared" si="3"/>
        <v>2265.3318542994457</v>
      </c>
      <c r="Q127" s="3" t="s">
        <v>24</v>
      </c>
      <c r="R127" s="13" t="s">
        <v>27</v>
      </c>
      <c r="S127" s="13" t="s">
        <v>31</v>
      </c>
      <c r="T127" s="1" t="s">
        <v>523</v>
      </c>
    </row>
    <row r="128" spans="1:20" ht="25.5">
      <c r="A128">
        <v>125</v>
      </c>
      <c r="B128">
        <v>3</v>
      </c>
      <c r="C128" s="1" t="s">
        <v>126</v>
      </c>
      <c r="D128" s="1" t="s">
        <v>310</v>
      </c>
      <c r="E128" t="s">
        <v>6</v>
      </c>
      <c r="F128" t="s">
        <v>10</v>
      </c>
      <c r="G128">
        <v>108.1</v>
      </c>
      <c r="H128">
        <v>53</v>
      </c>
      <c r="I128">
        <v>27.4</v>
      </c>
      <c r="J128" t="s">
        <v>13</v>
      </c>
      <c r="K128">
        <v>2</v>
      </c>
      <c r="L128" t="s">
        <v>23</v>
      </c>
      <c r="M128">
        <v>8853000</v>
      </c>
      <c r="N128" s="3">
        <v>81896.39222941721</v>
      </c>
      <c r="O128" s="3">
        <f t="shared" si="2"/>
        <v>3346.1242994654626</v>
      </c>
      <c r="P128" s="3">
        <f t="shared" si="3"/>
        <v>2266.099763402598</v>
      </c>
      <c r="Q128" s="3" t="s">
        <v>24</v>
      </c>
      <c r="R128" s="13" t="s">
        <v>109</v>
      </c>
      <c r="S128" s="13" t="s">
        <v>143</v>
      </c>
      <c r="T128" s="1" t="s">
        <v>138</v>
      </c>
    </row>
    <row r="129" spans="1:20" ht="25.5">
      <c r="A129" s="10">
        <v>126</v>
      </c>
      <c r="B129">
        <v>3</v>
      </c>
      <c r="C129" s="1" t="s">
        <v>156</v>
      </c>
      <c r="D129" s="1" t="s">
        <v>235</v>
      </c>
      <c r="E129" t="s">
        <v>6</v>
      </c>
      <c r="F129" t="s">
        <v>10</v>
      </c>
      <c r="G129">
        <v>108.1</v>
      </c>
      <c r="H129">
        <f>15.8+21.9+15.3</f>
        <v>53</v>
      </c>
      <c r="I129">
        <v>27.4</v>
      </c>
      <c r="J129" t="s">
        <v>13</v>
      </c>
      <c r="K129">
        <v>2</v>
      </c>
      <c r="L129" t="s">
        <v>23</v>
      </c>
      <c r="M129">
        <v>8853000</v>
      </c>
      <c r="N129" s="3">
        <v>81896.39222941721</v>
      </c>
      <c r="O129" s="3">
        <f t="shared" si="2"/>
        <v>3346.1242994654626</v>
      </c>
      <c r="P129" s="3">
        <f t="shared" si="3"/>
        <v>2266.099763402598</v>
      </c>
      <c r="Q129" s="3" t="s">
        <v>520</v>
      </c>
      <c r="R129" s="13" t="s">
        <v>109</v>
      </c>
      <c r="S129" s="13" t="s">
        <v>521</v>
      </c>
      <c r="T129" s="1" t="s">
        <v>775</v>
      </c>
    </row>
    <row r="130" spans="1:20" ht="38.25">
      <c r="A130">
        <v>127</v>
      </c>
      <c r="B130">
        <v>3</v>
      </c>
      <c r="C130" s="1" t="s">
        <v>156</v>
      </c>
      <c r="D130" s="1" t="s">
        <v>235</v>
      </c>
      <c r="E130" t="s">
        <v>44</v>
      </c>
      <c r="F130" t="s">
        <v>10</v>
      </c>
      <c r="G130">
        <v>108.1</v>
      </c>
      <c r="H130">
        <f>21.9+15.3+15.8</f>
        <v>53</v>
      </c>
      <c r="I130">
        <v>27</v>
      </c>
      <c r="J130" t="s">
        <v>13</v>
      </c>
      <c r="L130" t="s">
        <v>23</v>
      </c>
      <c r="M130">
        <v>8854000</v>
      </c>
      <c r="N130" s="3">
        <v>81905.64292321925</v>
      </c>
      <c r="O130" s="3">
        <f t="shared" si="2"/>
        <v>3346.502264482911</v>
      </c>
      <c r="P130" s="3">
        <f t="shared" si="3"/>
        <v>2266.3557331036486</v>
      </c>
      <c r="Q130" s="3" t="s">
        <v>24</v>
      </c>
      <c r="R130" s="13" t="s">
        <v>383</v>
      </c>
      <c r="S130" s="13" t="s">
        <v>384</v>
      </c>
      <c r="T130" s="1" t="s">
        <v>385</v>
      </c>
    </row>
    <row r="131" spans="1:20" ht="38.25">
      <c r="A131" s="10">
        <v>128</v>
      </c>
      <c r="B131">
        <v>3</v>
      </c>
      <c r="C131" s="1" t="s">
        <v>126</v>
      </c>
      <c r="D131" s="1" t="s">
        <v>235</v>
      </c>
      <c r="E131" t="s">
        <v>6</v>
      </c>
      <c r="F131" t="s">
        <v>10</v>
      </c>
      <c r="G131">
        <v>108.1</v>
      </c>
      <c r="H131">
        <v>53</v>
      </c>
      <c r="I131">
        <v>27</v>
      </c>
      <c r="J131" t="s">
        <v>13</v>
      </c>
      <c r="K131" t="s">
        <v>724</v>
      </c>
      <c r="L131" t="s">
        <v>23</v>
      </c>
      <c r="M131">
        <v>8854000</v>
      </c>
      <c r="N131" s="3">
        <v>81905.64292321925</v>
      </c>
      <c r="O131" s="3">
        <f t="shared" si="2"/>
        <v>3346.502264482911</v>
      </c>
      <c r="P131" s="3">
        <f t="shared" si="3"/>
        <v>2266.3557331036486</v>
      </c>
      <c r="Q131" s="3" t="s">
        <v>24</v>
      </c>
      <c r="R131" s="13" t="s">
        <v>383</v>
      </c>
      <c r="S131" s="13" t="s">
        <v>384</v>
      </c>
      <c r="T131" s="1" t="s">
        <v>385</v>
      </c>
    </row>
    <row r="132" spans="1:20" ht="25.5">
      <c r="A132">
        <v>129</v>
      </c>
      <c r="B132">
        <v>3</v>
      </c>
      <c r="C132" s="1" t="s">
        <v>529</v>
      </c>
      <c r="D132" s="1" t="s">
        <v>120</v>
      </c>
      <c r="E132" t="s">
        <v>81</v>
      </c>
      <c r="F132" t="s">
        <v>10</v>
      </c>
      <c r="G132">
        <v>108.1</v>
      </c>
      <c r="H132">
        <v>53</v>
      </c>
      <c r="I132">
        <v>29.3</v>
      </c>
      <c r="J132" t="s">
        <v>13</v>
      </c>
      <c r="K132" t="s">
        <v>14</v>
      </c>
      <c r="L132" t="s">
        <v>23</v>
      </c>
      <c r="M132">
        <v>9194000</v>
      </c>
      <c r="N132" s="3">
        <v>85050.8788159112</v>
      </c>
      <c r="O132" s="3">
        <f t="shared" si="2"/>
        <v>3475.010370415166</v>
      </c>
      <c r="P132" s="3">
        <f t="shared" si="3"/>
        <v>2353.3854314609157</v>
      </c>
      <c r="Q132" s="3" t="s">
        <v>24</v>
      </c>
      <c r="R132" s="13" t="s">
        <v>26</v>
      </c>
      <c r="S132" s="13" t="s">
        <v>32</v>
      </c>
      <c r="T132" s="1" t="s">
        <v>37</v>
      </c>
    </row>
    <row r="133" spans="1:20" ht="25.5">
      <c r="A133" s="10">
        <v>130</v>
      </c>
      <c r="B133">
        <v>3</v>
      </c>
      <c r="C133" s="1" t="s">
        <v>406</v>
      </c>
      <c r="D133" s="1" t="s">
        <v>120</v>
      </c>
      <c r="E133" t="s">
        <v>81</v>
      </c>
      <c r="F133" t="s">
        <v>10</v>
      </c>
      <c r="G133">
        <v>108.1</v>
      </c>
      <c r="H133">
        <v>53</v>
      </c>
      <c r="I133">
        <v>29.3</v>
      </c>
      <c r="J133" t="s">
        <v>13</v>
      </c>
      <c r="K133" t="s">
        <v>14</v>
      </c>
      <c r="L133" t="s">
        <v>23</v>
      </c>
      <c r="M133">
        <v>9194000</v>
      </c>
      <c r="N133" s="3">
        <v>85050.8788159112</v>
      </c>
      <c r="O133" s="3">
        <f aca="true" t="shared" si="4" ref="O133:O160">N133/$U$2</f>
        <v>3475.010370415166</v>
      </c>
      <c r="P133" s="3">
        <f aca="true" t="shared" si="5" ref="P133:P160">N133/$V$2</f>
        <v>2353.3854314609157</v>
      </c>
      <c r="Q133" s="3" t="s">
        <v>24</v>
      </c>
      <c r="R133" s="13" t="s">
        <v>26</v>
      </c>
      <c r="S133" s="13" t="s">
        <v>32</v>
      </c>
      <c r="T133" s="1" t="s">
        <v>133</v>
      </c>
    </row>
    <row r="134" spans="1:20" ht="25.5">
      <c r="A134">
        <v>131</v>
      </c>
      <c r="B134">
        <v>3</v>
      </c>
      <c r="C134" s="1" t="s">
        <v>126</v>
      </c>
      <c r="D134" s="1" t="s">
        <v>235</v>
      </c>
      <c r="E134" t="s">
        <v>6</v>
      </c>
      <c r="F134" t="s">
        <v>10</v>
      </c>
      <c r="G134">
        <v>108.1</v>
      </c>
      <c r="H134">
        <v>53</v>
      </c>
      <c r="I134">
        <v>27.1</v>
      </c>
      <c r="J134" t="s">
        <v>13</v>
      </c>
      <c r="K134">
        <v>2</v>
      </c>
      <c r="L134" t="s">
        <v>23</v>
      </c>
      <c r="M134">
        <v>9194000</v>
      </c>
      <c r="N134" s="3">
        <v>85050.8788159112</v>
      </c>
      <c r="O134" s="3">
        <f t="shared" si="4"/>
        <v>3475.010370415166</v>
      </c>
      <c r="P134" s="3">
        <f t="shared" si="5"/>
        <v>2353.3854314609157</v>
      </c>
      <c r="Q134" s="3"/>
      <c r="R134" s="13" t="s">
        <v>25</v>
      </c>
      <c r="S134" s="13" t="s">
        <v>147</v>
      </c>
      <c r="T134" s="1" t="s">
        <v>776</v>
      </c>
    </row>
    <row r="135" spans="1:20" ht="25.5">
      <c r="A135" s="10">
        <v>132</v>
      </c>
      <c r="B135">
        <v>3</v>
      </c>
      <c r="C135" s="1" t="s">
        <v>529</v>
      </c>
      <c r="D135" s="1" t="s">
        <v>530</v>
      </c>
      <c r="E135" t="s">
        <v>6</v>
      </c>
      <c r="F135" t="s">
        <v>10</v>
      </c>
      <c r="G135">
        <v>108.1</v>
      </c>
      <c r="H135">
        <f>21.9+15.8+15.3</f>
        <v>53</v>
      </c>
      <c r="I135">
        <v>29.3</v>
      </c>
      <c r="J135" t="s">
        <v>13</v>
      </c>
      <c r="K135" t="s">
        <v>14</v>
      </c>
      <c r="L135" t="s">
        <v>23</v>
      </c>
      <c r="M135">
        <v>9194000</v>
      </c>
      <c r="N135" s="3">
        <v>85050.8788159112</v>
      </c>
      <c r="O135" s="3">
        <f t="shared" si="4"/>
        <v>3475.010370415166</v>
      </c>
      <c r="P135" s="3">
        <f t="shared" si="5"/>
        <v>2353.3854314609157</v>
      </c>
      <c r="Q135" s="3" t="s">
        <v>24</v>
      </c>
      <c r="R135" s="13" t="s">
        <v>26</v>
      </c>
      <c r="S135" s="13" t="s">
        <v>32</v>
      </c>
      <c r="T135" s="1" t="s">
        <v>86</v>
      </c>
    </row>
    <row r="136" spans="1:20" ht="25.5">
      <c r="A136">
        <v>133</v>
      </c>
      <c r="B136">
        <v>3</v>
      </c>
      <c r="C136" s="1" t="s">
        <v>529</v>
      </c>
      <c r="D136" s="1" t="s">
        <v>120</v>
      </c>
      <c r="E136" t="s">
        <v>2</v>
      </c>
      <c r="F136" t="s">
        <v>10</v>
      </c>
      <c r="G136">
        <v>108.1</v>
      </c>
      <c r="H136">
        <v>53</v>
      </c>
      <c r="I136">
        <v>29.3</v>
      </c>
      <c r="J136" t="s">
        <v>13</v>
      </c>
      <c r="K136" t="s">
        <v>14</v>
      </c>
      <c r="L136" t="s">
        <v>23</v>
      </c>
      <c r="M136">
        <v>9194000</v>
      </c>
      <c r="N136" s="3">
        <v>85050.8788159112</v>
      </c>
      <c r="O136" s="3">
        <f t="shared" si="4"/>
        <v>3475.010370415166</v>
      </c>
      <c r="P136" s="3">
        <f t="shared" si="5"/>
        <v>2353.3854314609157</v>
      </c>
      <c r="Q136" s="3" t="s">
        <v>11</v>
      </c>
      <c r="R136" s="13" t="s">
        <v>26</v>
      </c>
      <c r="S136" s="13" t="s">
        <v>32</v>
      </c>
      <c r="T136" s="1" t="s">
        <v>37</v>
      </c>
    </row>
    <row r="137" spans="1:20" ht="12.75">
      <c r="A137" s="10">
        <v>134</v>
      </c>
      <c r="B137">
        <v>3</v>
      </c>
      <c r="C137" s="1" t="s">
        <v>546</v>
      </c>
      <c r="D137" s="1" t="s">
        <v>547</v>
      </c>
      <c r="E137" t="s">
        <v>548</v>
      </c>
      <c r="F137" t="s">
        <v>10</v>
      </c>
      <c r="G137">
        <v>114.7</v>
      </c>
      <c r="H137">
        <f>35+28+14</f>
        <v>77</v>
      </c>
      <c r="I137">
        <v>11</v>
      </c>
      <c r="J137" t="s">
        <v>13</v>
      </c>
      <c r="K137" t="s">
        <v>14</v>
      </c>
      <c r="L137" t="s">
        <v>17</v>
      </c>
      <c r="M137">
        <v>12846400</v>
      </c>
      <c r="N137" s="3">
        <v>112000</v>
      </c>
      <c r="O137" s="3">
        <f t="shared" si="4"/>
        <v>4576.0980592441265</v>
      </c>
      <c r="P137" s="3">
        <f t="shared" si="5"/>
        <v>3099.076364562062</v>
      </c>
      <c r="Q137" s="3" t="s">
        <v>24</v>
      </c>
      <c r="R137" s="13" t="s">
        <v>180</v>
      </c>
      <c r="S137" s="13" t="s">
        <v>549</v>
      </c>
      <c r="T137" s="1" t="s">
        <v>550</v>
      </c>
    </row>
    <row r="138" spans="1:20" ht="25.5">
      <c r="A138">
        <v>135</v>
      </c>
      <c r="B138">
        <v>3</v>
      </c>
      <c r="C138" s="1" t="s">
        <v>552</v>
      </c>
      <c r="D138" s="1" t="s">
        <v>553</v>
      </c>
      <c r="E138" t="s">
        <v>89</v>
      </c>
      <c r="F138" t="s">
        <v>10</v>
      </c>
      <c r="G138">
        <v>97.2</v>
      </c>
      <c r="H138">
        <f>16.8+18+32.2</f>
        <v>67</v>
      </c>
      <c r="I138">
        <v>11.4</v>
      </c>
      <c r="J138" t="s">
        <v>13</v>
      </c>
      <c r="K138" t="s">
        <v>14</v>
      </c>
      <c r="L138" t="s">
        <v>20</v>
      </c>
      <c r="M138">
        <v>14291000</v>
      </c>
      <c r="N138" s="3">
        <v>147026.74897119342</v>
      </c>
      <c r="O138" s="3">
        <f t="shared" si="4"/>
        <v>6007.221612714746</v>
      </c>
      <c r="P138" s="3">
        <f t="shared" si="5"/>
        <v>4068.27788120558</v>
      </c>
      <c r="Q138" s="3" t="s">
        <v>24</v>
      </c>
      <c r="R138" s="13" t="s">
        <v>26</v>
      </c>
      <c r="S138" s="13" t="s">
        <v>32</v>
      </c>
      <c r="T138" s="1" t="s">
        <v>86</v>
      </c>
    </row>
    <row r="139" spans="1:20" ht="25.5">
      <c r="A139" s="10">
        <v>136</v>
      </c>
      <c r="B139">
        <v>3</v>
      </c>
      <c r="C139" s="1" t="s">
        <v>529</v>
      </c>
      <c r="D139" s="1" t="s">
        <v>530</v>
      </c>
      <c r="E139" t="s">
        <v>2</v>
      </c>
      <c r="F139" t="s">
        <v>10</v>
      </c>
      <c r="G139">
        <v>168.6</v>
      </c>
      <c r="H139">
        <f>21.9+15.8+15.3</f>
        <v>53</v>
      </c>
      <c r="I139">
        <v>29.3</v>
      </c>
      <c r="J139" t="s">
        <v>13</v>
      </c>
      <c r="K139" t="s">
        <v>14</v>
      </c>
      <c r="L139" t="s">
        <v>23</v>
      </c>
      <c r="M139">
        <v>14339000</v>
      </c>
      <c r="N139" s="3">
        <v>85047.44958481613</v>
      </c>
      <c r="O139" s="3">
        <f t="shared" si="4"/>
        <v>3474.870258828034</v>
      </c>
      <c r="P139" s="3">
        <f t="shared" si="5"/>
        <v>2353.2905435231</v>
      </c>
      <c r="Q139" s="3" t="s">
        <v>24</v>
      </c>
      <c r="R139" s="13" t="s">
        <v>26</v>
      </c>
      <c r="S139" s="13" t="s">
        <v>32</v>
      </c>
      <c r="T139" s="1" t="s">
        <v>86</v>
      </c>
    </row>
    <row r="140" spans="1:20" ht="25.5">
      <c r="A140">
        <v>137</v>
      </c>
      <c r="B140">
        <v>3</v>
      </c>
      <c r="C140" s="1" t="s">
        <v>552</v>
      </c>
      <c r="D140" s="1" t="s">
        <v>553</v>
      </c>
      <c r="E140" t="s">
        <v>89</v>
      </c>
      <c r="F140" t="s">
        <v>10</v>
      </c>
      <c r="G140">
        <v>99.1</v>
      </c>
      <c r="H140">
        <f>12.9+29.9+27.9</f>
        <v>70.69999999999999</v>
      </c>
      <c r="I140">
        <v>8.9</v>
      </c>
      <c r="J140" t="s">
        <v>13</v>
      </c>
      <c r="K140" t="s">
        <v>14</v>
      </c>
      <c r="L140" t="s">
        <v>20</v>
      </c>
      <c r="M140">
        <v>14566000</v>
      </c>
      <c r="N140" s="3">
        <v>146982.84561049446</v>
      </c>
      <c r="O140" s="3">
        <f t="shared" si="4"/>
        <v>6005.427808396096</v>
      </c>
      <c r="P140" s="3">
        <f t="shared" si="5"/>
        <v>4067.063060960339</v>
      </c>
      <c r="Q140" s="3" t="s">
        <v>24</v>
      </c>
      <c r="R140" s="13" t="s">
        <v>26</v>
      </c>
      <c r="S140" s="13" t="s">
        <v>32</v>
      </c>
      <c r="T140" s="1" t="s">
        <v>86</v>
      </c>
    </row>
    <row r="141" spans="1:20" ht="12.75">
      <c r="A141" s="10">
        <v>138</v>
      </c>
      <c r="B141">
        <v>3</v>
      </c>
      <c r="C141" s="1" t="s">
        <v>546</v>
      </c>
      <c r="D141" s="1" t="s">
        <v>547</v>
      </c>
      <c r="E141" t="s">
        <v>548</v>
      </c>
      <c r="F141" t="s">
        <v>10</v>
      </c>
      <c r="G141">
        <v>130.1</v>
      </c>
      <c r="H141">
        <f>44+21+11.5</f>
        <v>76.5</v>
      </c>
      <c r="I141">
        <v>15.5</v>
      </c>
      <c r="J141" t="s">
        <v>13</v>
      </c>
      <c r="K141" t="s">
        <v>14</v>
      </c>
      <c r="L141" t="s">
        <v>17</v>
      </c>
      <c r="M141">
        <v>15299760</v>
      </c>
      <c r="N141" s="3">
        <v>117600</v>
      </c>
      <c r="O141" s="3">
        <f t="shared" si="4"/>
        <v>4804.902962206333</v>
      </c>
      <c r="P141" s="3">
        <f t="shared" si="5"/>
        <v>3254.030182790165</v>
      </c>
      <c r="Q141" s="3" t="s">
        <v>24</v>
      </c>
      <c r="R141" s="13" t="s">
        <v>180</v>
      </c>
      <c r="S141" s="13" t="s">
        <v>549</v>
      </c>
      <c r="T141" s="1" t="s">
        <v>550</v>
      </c>
    </row>
    <row r="142" spans="1:20" ht="25.5">
      <c r="A142">
        <v>139</v>
      </c>
      <c r="B142">
        <v>3</v>
      </c>
      <c r="C142" s="1" t="s">
        <v>552</v>
      </c>
      <c r="D142" s="1" t="s">
        <v>553</v>
      </c>
      <c r="E142" t="s">
        <v>89</v>
      </c>
      <c r="F142" t="s">
        <v>10</v>
      </c>
      <c r="G142">
        <v>112.1</v>
      </c>
      <c r="H142">
        <f>10.4+18.6+40.9</f>
        <v>69.9</v>
      </c>
      <c r="I142">
        <v>9.6</v>
      </c>
      <c r="J142" t="s">
        <v>13</v>
      </c>
      <c r="K142" t="s">
        <v>14</v>
      </c>
      <c r="L142" t="s">
        <v>20</v>
      </c>
      <c r="M142">
        <v>16473000</v>
      </c>
      <c r="N142" s="3">
        <v>146949.15254237287</v>
      </c>
      <c r="O142" s="3">
        <f t="shared" si="4"/>
        <v>6004.0511763993</v>
      </c>
      <c r="P142" s="3">
        <f t="shared" si="5"/>
        <v>4066.1307628258282</v>
      </c>
      <c r="Q142" s="3" t="s">
        <v>24</v>
      </c>
      <c r="R142" s="13" t="s">
        <v>26</v>
      </c>
      <c r="S142" s="13" t="s">
        <v>32</v>
      </c>
      <c r="T142" s="1" t="s">
        <v>86</v>
      </c>
    </row>
    <row r="143" spans="1:20" ht="25.5">
      <c r="A143" s="10">
        <v>140</v>
      </c>
      <c r="B143">
        <v>3</v>
      </c>
      <c r="C143" s="1" t="s">
        <v>552</v>
      </c>
      <c r="D143" s="1" t="s">
        <v>553</v>
      </c>
      <c r="E143" t="s">
        <v>557</v>
      </c>
      <c r="F143" t="s">
        <v>10</v>
      </c>
      <c r="G143">
        <v>114.1</v>
      </c>
      <c r="H143">
        <f>14.9+33.9+30</f>
        <v>78.8</v>
      </c>
      <c r="I143">
        <v>10.1</v>
      </c>
      <c r="J143" t="s">
        <v>13</v>
      </c>
      <c r="K143" t="s">
        <v>14</v>
      </c>
      <c r="L143" t="s">
        <v>20</v>
      </c>
      <c r="M143">
        <v>16774000</v>
      </c>
      <c r="N143" s="3">
        <v>147011.393514461</v>
      </c>
      <c r="O143" s="3">
        <f t="shared" si="4"/>
        <v>6006.5942191812455</v>
      </c>
      <c r="P143" s="3">
        <f t="shared" si="5"/>
        <v>4067.852990732129</v>
      </c>
      <c r="Q143" s="3" t="s">
        <v>24</v>
      </c>
      <c r="R143" s="13" t="s">
        <v>26</v>
      </c>
      <c r="S143" s="13" t="s">
        <v>32</v>
      </c>
      <c r="T143" s="1" t="s">
        <v>86</v>
      </c>
    </row>
    <row r="144" spans="1:20" ht="25.5">
      <c r="A144">
        <v>141</v>
      </c>
      <c r="B144">
        <v>3</v>
      </c>
      <c r="C144" s="1" t="s">
        <v>552</v>
      </c>
      <c r="D144" s="1" t="s">
        <v>553</v>
      </c>
      <c r="E144" t="s">
        <v>556</v>
      </c>
      <c r="F144" t="s">
        <v>10</v>
      </c>
      <c r="G144">
        <v>114.7</v>
      </c>
      <c r="H144">
        <f>19.5+20.4+35.7</f>
        <v>75.6</v>
      </c>
      <c r="I144">
        <v>12.9</v>
      </c>
      <c r="J144" t="s">
        <v>13</v>
      </c>
      <c r="K144" t="s">
        <v>14</v>
      </c>
      <c r="L144" t="s">
        <v>20</v>
      </c>
      <c r="M144">
        <v>16867000</v>
      </c>
      <c r="N144" s="3">
        <v>147053.18221447253</v>
      </c>
      <c r="O144" s="3">
        <f t="shared" si="4"/>
        <v>6008.301622654649</v>
      </c>
      <c r="P144" s="3">
        <f t="shared" si="5"/>
        <v>4069.009297629553</v>
      </c>
      <c r="Q144" s="3" t="s">
        <v>24</v>
      </c>
      <c r="R144" s="13" t="s">
        <v>26</v>
      </c>
      <c r="S144" s="13" t="s">
        <v>32</v>
      </c>
      <c r="T144" s="1" t="s">
        <v>86</v>
      </c>
    </row>
    <row r="145" spans="1:20" ht="25.5">
      <c r="A145" s="10">
        <v>142</v>
      </c>
      <c r="B145">
        <v>3</v>
      </c>
      <c r="C145" s="1" t="s">
        <v>552</v>
      </c>
      <c r="D145" s="1" t="s">
        <v>553</v>
      </c>
      <c r="E145" t="s">
        <v>555</v>
      </c>
      <c r="F145" t="s">
        <v>10</v>
      </c>
      <c r="G145">
        <v>114.7</v>
      </c>
      <c r="H145">
        <f>19.5+20.4+35.7</f>
        <v>75.6</v>
      </c>
      <c r="I145">
        <v>12.9</v>
      </c>
      <c r="J145" t="s">
        <v>13</v>
      </c>
      <c r="K145" t="s">
        <v>14</v>
      </c>
      <c r="L145" t="s">
        <v>20</v>
      </c>
      <c r="M145">
        <v>16867000</v>
      </c>
      <c r="N145" s="3">
        <v>147053.18221447253</v>
      </c>
      <c r="O145" s="3">
        <f t="shared" si="4"/>
        <v>6008.301622654649</v>
      </c>
      <c r="P145" s="3">
        <f t="shared" si="5"/>
        <v>4069.009297629553</v>
      </c>
      <c r="Q145" s="3" t="s">
        <v>24</v>
      </c>
      <c r="R145" s="13" t="s">
        <v>26</v>
      </c>
      <c r="S145" s="13" t="s">
        <v>32</v>
      </c>
      <c r="T145" s="1" t="s">
        <v>86</v>
      </c>
    </row>
    <row r="146" spans="1:20" ht="25.5">
      <c r="A146">
        <v>143</v>
      </c>
      <c r="B146">
        <v>3</v>
      </c>
      <c r="C146" s="1" t="s">
        <v>552</v>
      </c>
      <c r="D146" s="1" t="s">
        <v>553</v>
      </c>
      <c r="E146" t="s">
        <v>557</v>
      </c>
      <c r="F146" t="s">
        <v>10</v>
      </c>
      <c r="G146">
        <v>114.7</v>
      </c>
      <c r="H146">
        <f>19.5+20.4+35.7</f>
        <v>75.6</v>
      </c>
      <c r="I146">
        <v>12.9</v>
      </c>
      <c r="J146" t="s">
        <v>13</v>
      </c>
      <c r="K146" t="s">
        <v>14</v>
      </c>
      <c r="L146" t="s">
        <v>20</v>
      </c>
      <c r="M146">
        <v>16867000</v>
      </c>
      <c r="N146" s="3">
        <v>147053.18221447253</v>
      </c>
      <c r="O146" s="3">
        <f t="shared" si="4"/>
        <v>6008.301622654649</v>
      </c>
      <c r="P146" s="3">
        <f t="shared" si="5"/>
        <v>4069.009297629553</v>
      </c>
      <c r="Q146" s="3" t="s">
        <v>24</v>
      </c>
      <c r="R146" s="13" t="s">
        <v>26</v>
      </c>
      <c r="S146" s="13" t="s">
        <v>32</v>
      </c>
      <c r="T146" s="1" t="s">
        <v>86</v>
      </c>
    </row>
    <row r="147" spans="1:20" ht="25.5">
      <c r="A147" s="10">
        <v>144</v>
      </c>
      <c r="B147">
        <v>3</v>
      </c>
      <c r="C147" s="1" t="s">
        <v>552</v>
      </c>
      <c r="D147" s="1" t="s">
        <v>553</v>
      </c>
      <c r="E147" t="s">
        <v>554</v>
      </c>
      <c r="F147" t="s">
        <v>10</v>
      </c>
      <c r="G147">
        <v>114.7</v>
      </c>
      <c r="H147">
        <f>19.5+20.4+35.7</f>
        <v>75.6</v>
      </c>
      <c r="I147">
        <v>12.9</v>
      </c>
      <c r="J147" t="s">
        <v>13</v>
      </c>
      <c r="K147" t="s">
        <v>14</v>
      </c>
      <c r="L147" t="s">
        <v>20</v>
      </c>
      <c r="M147">
        <v>16867000</v>
      </c>
      <c r="N147" s="3">
        <v>147053.18221447253</v>
      </c>
      <c r="O147" s="3">
        <f t="shared" si="4"/>
        <v>6008.301622654649</v>
      </c>
      <c r="P147" s="3">
        <f t="shared" si="5"/>
        <v>4069.009297629553</v>
      </c>
      <c r="Q147" s="3" t="s">
        <v>24</v>
      </c>
      <c r="R147" s="13" t="s">
        <v>26</v>
      </c>
      <c r="S147" s="13" t="s">
        <v>32</v>
      </c>
      <c r="T147" s="1" t="s">
        <v>86</v>
      </c>
    </row>
    <row r="148" spans="1:20" ht="25.5">
      <c r="A148">
        <v>145</v>
      </c>
      <c r="B148">
        <v>3</v>
      </c>
      <c r="C148" s="1" t="s">
        <v>552</v>
      </c>
      <c r="D148" s="1" t="s">
        <v>553</v>
      </c>
      <c r="E148" t="s">
        <v>556</v>
      </c>
      <c r="F148" t="s">
        <v>10</v>
      </c>
      <c r="G148">
        <v>114.8</v>
      </c>
      <c r="H148">
        <f>14.9+33.9+30</f>
        <v>78.8</v>
      </c>
      <c r="I148">
        <v>10.1</v>
      </c>
      <c r="J148" t="s">
        <v>13</v>
      </c>
      <c r="K148" t="s">
        <v>14</v>
      </c>
      <c r="L148" t="s">
        <v>20</v>
      </c>
      <c r="M148">
        <v>16873000</v>
      </c>
      <c r="N148" s="3">
        <v>146977.3519163763</v>
      </c>
      <c r="O148" s="3">
        <f t="shared" si="4"/>
        <v>6005.203346940809</v>
      </c>
      <c r="P148" s="3">
        <f t="shared" si="5"/>
        <v>4066.911048660377</v>
      </c>
      <c r="Q148" s="3" t="s">
        <v>24</v>
      </c>
      <c r="R148" s="13" t="s">
        <v>26</v>
      </c>
      <c r="S148" s="13" t="s">
        <v>32</v>
      </c>
      <c r="T148" s="1" t="s">
        <v>86</v>
      </c>
    </row>
    <row r="149" spans="1:20" ht="25.5">
      <c r="A149" s="10">
        <v>146</v>
      </c>
      <c r="B149">
        <v>3</v>
      </c>
      <c r="C149" s="1" t="s">
        <v>552</v>
      </c>
      <c r="D149" s="1" t="s">
        <v>553</v>
      </c>
      <c r="E149" t="s">
        <v>554</v>
      </c>
      <c r="F149" t="s">
        <v>10</v>
      </c>
      <c r="G149">
        <v>114.8</v>
      </c>
      <c r="H149">
        <f>14.9+33.9+30</f>
        <v>78.8</v>
      </c>
      <c r="I149">
        <v>10.1</v>
      </c>
      <c r="J149" t="s">
        <v>13</v>
      </c>
      <c r="K149" t="s">
        <v>14</v>
      </c>
      <c r="L149" t="s">
        <v>20</v>
      </c>
      <c r="M149">
        <v>16873000</v>
      </c>
      <c r="N149" s="3">
        <v>146977.3519163763</v>
      </c>
      <c r="O149" s="3">
        <f t="shared" si="4"/>
        <v>6005.203346940809</v>
      </c>
      <c r="P149" s="3">
        <f t="shared" si="5"/>
        <v>4066.911048660377</v>
      </c>
      <c r="Q149" s="3" t="s">
        <v>24</v>
      </c>
      <c r="R149" s="13" t="s">
        <v>26</v>
      </c>
      <c r="S149" s="13" t="s">
        <v>32</v>
      </c>
      <c r="T149" s="1" t="s">
        <v>86</v>
      </c>
    </row>
    <row r="150" spans="1:20" ht="25.5">
      <c r="A150">
        <v>147</v>
      </c>
      <c r="B150">
        <v>3</v>
      </c>
      <c r="C150" s="1" t="s">
        <v>552</v>
      </c>
      <c r="D150" s="1" t="s">
        <v>553</v>
      </c>
      <c r="E150" t="s">
        <v>555</v>
      </c>
      <c r="F150" t="s">
        <v>10</v>
      </c>
      <c r="G150">
        <v>114.8</v>
      </c>
      <c r="H150">
        <f>14.9+33.9+30</f>
        <v>78.8</v>
      </c>
      <c r="I150">
        <v>10.1</v>
      </c>
      <c r="J150" t="s">
        <v>13</v>
      </c>
      <c r="K150" t="s">
        <v>14</v>
      </c>
      <c r="L150" t="s">
        <v>20</v>
      </c>
      <c r="M150">
        <v>16873000</v>
      </c>
      <c r="N150" s="3">
        <v>146977.3519163763</v>
      </c>
      <c r="O150" s="3">
        <f t="shared" si="4"/>
        <v>6005.203346940809</v>
      </c>
      <c r="P150" s="3">
        <f t="shared" si="5"/>
        <v>4066.911048660377</v>
      </c>
      <c r="Q150" s="3" t="s">
        <v>24</v>
      </c>
      <c r="R150" s="13" t="s">
        <v>26</v>
      </c>
      <c r="S150" s="13" t="s">
        <v>32</v>
      </c>
      <c r="T150" s="1" t="s">
        <v>86</v>
      </c>
    </row>
    <row r="151" spans="1:20" ht="25.5">
      <c r="A151" s="10">
        <v>148</v>
      </c>
      <c r="B151">
        <v>3</v>
      </c>
      <c r="C151" s="1" t="s">
        <v>552</v>
      </c>
      <c r="D151" s="1" t="s">
        <v>553</v>
      </c>
      <c r="E151" t="s">
        <v>554</v>
      </c>
      <c r="F151" t="s">
        <v>10</v>
      </c>
      <c r="G151">
        <v>125.2</v>
      </c>
      <c r="H151">
        <f>11.8+19.9+44.5</f>
        <v>76.2</v>
      </c>
      <c r="I151">
        <v>10.9</v>
      </c>
      <c r="J151" t="s">
        <v>13</v>
      </c>
      <c r="K151" t="s">
        <v>14</v>
      </c>
      <c r="L151" t="s">
        <v>20</v>
      </c>
      <c r="M151">
        <v>18401000</v>
      </c>
      <c r="N151" s="3">
        <v>146972.84345047924</v>
      </c>
      <c r="O151" s="3">
        <f t="shared" si="4"/>
        <v>6005.019139958294</v>
      </c>
      <c r="P151" s="3">
        <f t="shared" si="5"/>
        <v>4066.7862979451806</v>
      </c>
      <c r="Q151" s="3" t="s">
        <v>24</v>
      </c>
      <c r="R151" s="13" t="s">
        <v>26</v>
      </c>
      <c r="S151" s="13" t="s">
        <v>32</v>
      </c>
      <c r="T151" s="1" t="s">
        <v>86</v>
      </c>
    </row>
    <row r="152" spans="1:20" ht="25.5">
      <c r="A152">
        <v>149</v>
      </c>
      <c r="B152">
        <v>3</v>
      </c>
      <c r="C152" s="1" t="s">
        <v>552</v>
      </c>
      <c r="D152" s="1" t="s">
        <v>553</v>
      </c>
      <c r="E152" t="s">
        <v>555</v>
      </c>
      <c r="F152" t="s">
        <v>10</v>
      </c>
      <c r="G152">
        <v>125.2</v>
      </c>
      <c r="H152">
        <f>11.8+19.9+44.5</f>
        <v>76.2</v>
      </c>
      <c r="I152">
        <v>10.9</v>
      </c>
      <c r="J152" t="s">
        <v>13</v>
      </c>
      <c r="K152" t="s">
        <v>14</v>
      </c>
      <c r="L152" t="s">
        <v>20</v>
      </c>
      <c r="M152">
        <v>18401000</v>
      </c>
      <c r="N152" s="3">
        <v>146972.84345047924</v>
      </c>
      <c r="O152" s="3">
        <f t="shared" si="4"/>
        <v>6005.019139958294</v>
      </c>
      <c r="P152" s="3">
        <f t="shared" si="5"/>
        <v>4066.7862979451806</v>
      </c>
      <c r="Q152" s="3" t="s">
        <v>24</v>
      </c>
      <c r="R152" s="13" t="s">
        <v>26</v>
      </c>
      <c r="S152" s="13" t="s">
        <v>32</v>
      </c>
      <c r="T152" s="1" t="s">
        <v>86</v>
      </c>
    </row>
    <row r="153" spans="1:20" ht="25.5">
      <c r="A153" s="10">
        <v>150</v>
      </c>
      <c r="B153">
        <v>3</v>
      </c>
      <c r="C153" s="1" t="s">
        <v>552</v>
      </c>
      <c r="D153" s="1" t="s">
        <v>553</v>
      </c>
      <c r="E153" t="s">
        <v>556</v>
      </c>
      <c r="F153" t="s">
        <v>10</v>
      </c>
      <c r="G153">
        <v>125.2</v>
      </c>
      <c r="H153">
        <f>11.8+19.9+44.5</f>
        <v>76.2</v>
      </c>
      <c r="I153">
        <v>10.9</v>
      </c>
      <c r="J153" t="s">
        <v>13</v>
      </c>
      <c r="K153" t="s">
        <v>14</v>
      </c>
      <c r="L153" t="s">
        <v>20</v>
      </c>
      <c r="M153">
        <v>18401000</v>
      </c>
      <c r="N153" s="3">
        <v>146972.84345047924</v>
      </c>
      <c r="O153" s="3">
        <f t="shared" si="4"/>
        <v>6005.019139958294</v>
      </c>
      <c r="P153" s="3">
        <f t="shared" si="5"/>
        <v>4066.7862979451806</v>
      </c>
      <c r="Q153" s="3" t="s">
        <v>24</v>
      </c>
      <c r="R153" s="13" t="s">
        <v>26</v>
      </c>
      <c r="S153" s="13" t="s">
        <v>32</v>
      </c>
      <c r="T153" s="1" t="s">
        <v>86</v>
      </c>
    </row>
    <row r="154" spans="1:20" ht="25.5">
      <c r="A154">
        <v>151</v>
      </c>
      <c r="B154">
        <v>3</v>
      </c>
      <c r="C154" s="1" t="s">
        <v>552</v>
      </c>
      <c r="D154" s="1" t="s">
        <v>553</v>
      </c>
      <c r="E154" t="s">
        <v>557</v>
      </c>
      <c r="F154" t="s">
        <v>10</v>
      </c>
      <c r="G154">
        <v>130.1</v>
      </c>
      <c r="H154">
        <f>11.8+19.9+44.5</f>
        <v>76.2</v>
      </c>
      <c r="I154">
        <v>10.9</v>
      </c>
      <c r="J154" t="s">
        <v>13</v>
      </c>
      <c r="K154" t="s">
        <v>14</v>
      </c>
      <c r="L154" t="s">
        <v>20</v>
      </c>
      <c r="M154">
        <v>19120000</v>
      </c>
      <c r="N154" s="3">
        <v>146963.87394312068</v>
      </c>
      <c r="O154" s="3">
        <f t="shared" si="4"/>
        <v>6004.652663661723</v>
      </c>
      <c r="P154" s="3">
        <f t="shared" si="5"/>
        <v>4066.5381087643173</v>
      </c>
      <c r="Q154" t="s">
        <v>24</v>
      </c>
      <c r="R154" s="1" t="s">
        <v>26</v>
      </c>
      <c r="S154" s="1" t="s">
        <v>32</v>
      </c>
      <c r="T154" s="1" t="s">
        <v>86</v>
      </c>
    </row>
    <row r="155" spans="1:20" ht="12.75">
      <c r="A155" s="10">
        <v>152</v>
      </c>
      <c r="B155">
        <v>3</v>
      </c>
      <c r="C155" s="1" t="s">
        <v>546</v>
      </c>
      <c r="D155" s="1" t="s">
        <v>547</v>
      </c>
      <c r="E155" t="s">
        <v>548</v>
      </c>
      <c r="F155" t="s">
        <v>10</v>
      </c>
      <c r="G155">
        <v>153.8</v>
      </c>
      <c r="H155">
        <f>44+35+20.5</f>
        <v>99.5</v>
      </c>
      <c r="I155">
        <v>12</v>
      </c>
      <c r="J155" t="s">
        <v>13</v>
      </c>
      <c r="K155" t="s">
        <v>14</v>
      </c>
      <c r="L155" t="s">
        <v>17</v>
      </c>
      <c r="M155">
        <v>19378800</v>
      </c>
      <c r="N155" s="3">
        <v>126000</v>
      </c>
      <c r="O155" s="3">
        <f t="shared" si="4"/>
        <v>5148.110316649642</v>
      </c>
      <c r="P155" s="3">
        <f t="shared" si="5"/>
        <v>3486.4609101323194</v>
      </c>
      <c r="Q155" t="s">
        <v>24</v>
      </c>
      <c r="R155" s="1" t="s">
        <v>180</v>
      </c>
      <c r="S155" s="1" t="s">
        <v>549</v>
      </c>
      <c r="T155" s="1" t="s">
        <v>550</v>
      </c>
    </row>
    <row r="156" spans="1:20" ht="12.75">
      <c r="A156">
        <v>153</v>
      </c>
      <c r="B156">
        <v>3</v>
      </c>
      <c r="C156" s="1" t="s">
        <v>546</v>
      </c>
      <c r="D156" s="1" t="s">
        <v>547</v>
      </c>
      <c r="E156" t="s">
        <v>548</v>
      </c>
      <c r="F156" t="s">
        <v>10</v>
      </c>
      <c r="G156">
        <v>138.5</v>
      </c>
      <c r="H156">
        <f>38+31+17</f>
        <v>86</v>
      </c>
      <c r="I156">
        <v>11</v>
      </c>
      <c r="J156" t="s">
        <v>13</v>
      </c>
      <c r="K156" t="s">
        <v>14</v>
      </c>
      <c r="L156" t="s">
        <v>17</v>
      </c>
      <c r="M156">
        <v>19390000</v>
      </c>
      <c r="N156" s="3">
        <v>140000</v>
      </c>
      <c r="O156" s="3">
        <f t="shared" si="4"/>
        <v>5720.122574055158</v>
      </c>
      <c r="P156" s="3">
        <f t="shared" si="5"/>
        <v>3873.845455702577</v>
      </c>
      <c r="Q156" t="s">
        <v>24</v>
      </c>
      <c r="R156" s="1" t="s">
        <v>180</v>
      </c>
      <c r="S156" s="1" t="s">
        <v>549</v>
      </c>
      <c r="T156" s="1" t="s">
        <v>550</v>
      </c>
    </row>
    <row r="157" spans="1:20" ht="25.5">
      <c r="A157" s="10">
        <v>154</v>
      </c>
      <c r="B157">
        <v>3</v>
      </c>
      <c r="C157" s="1" t="s">
        <v>552</v>
      </c>
      <c r="D157" s="1" t="s">
        <v>553</v>
      </c>
      <c r="E157" t="s">
        <v>89</v>
      </c>
      <c r="F157" t="s">
        <v>10</v>
      </c>
      <c r="G157">
        <v>138.5</v>
      </c>
      <c r="H157">
        <f>18.8+31.9+37.8</f>
        <v>88.5</v>
      </c>
      <c r="I157">
        <v>10.4</v>
      </c>
      <c r="J157" t="s">
        <v>13</v>
      </c>
      <c r="K157" t="s">
        <v>14</v>
      </c>
      <c r="L157" t="s">
        <v>20</v>
      </c>
      <c r="M157">
        <v>20355000</v>
      </c>
      <c r="N157" s="3">
        <v>146967.50902527076</v>
      </c>
      <c r="O157" s="3">
        <f t="shared" si="4"/>
        <v>6004.801185915046</v>
      </c>
      <c r="P157" s="3">
        <f t="shared" si="5"/>
        <v>4066.6386926676614</v>
      </c>
      <c r="Q157" t="s">
        <v>24</v>
      </c>
      <c r="R157" s="1" t="s">
        <v>26</v>
      </c>
      <c r="S157" s="1" t="s">
        <v>32</v>
      </c>
      <c r="T157" s="1" t="s">
        <v>86</v>
      </c>
    </row>
    <row r="158" spans="1:20" ht="25.5">
      <c r="A158">
        <v>155</v>
      </c>
      <c r="B158">
        <v>3</v>
      </c>
      <c r="C158" s="1" t="s">
        <v>552</v>
      </c>
      <c r="D158" s="1" t="s">
        <v>553</v>
      </c>
      <c r="E158" t="s">
        <v>556</v>
      </c>
      <c r="F158" t="s">
        <v>10</v>
      </c>
      <c r="G158">
        <v>153.8</v>
      </c>
      <c r="H158">
        <f>20.1+34.8+41</f>
        <v>95.9</v>
      </c>
      <c r="I158">
        <v>11.6</v>
      </c>
      <c r="J158" t="s">
        <v>13</v>
      </c>
      <c r="K158" t="s">
        <v>14</v>
      </c>
      <c r="L158" t="s">
        <v>20</v>
      </c>
      <c r="M158">
        <v>22604000</v>
      </c>
      <c r="N158" s="3">
        <v>146970.09102730817</v>
      </c>
      <c r="O158" s="3">
        <f t="shared" si="4"/>
        <v>6004.906681401763</v>
      </c>
      <c r="P158" s="3">
        <f t="shared" si="5"/>
        <v>4066.7101375023703</v>
      </c>
      <c r="Q158" t="s">
        <v>24</v>
      </c>
      <c r="R158" s="1" t="s">
        <v>26</v>
      </c>
      <c r="S158" s="1" t="s">
        <v>32</v>
      </c>
      <c r="T158" s="1" t="s">
        <v>86</v>
      </c>
    </row>
    <row r="159" spans="1:20" ht="25.5">
      <c r="A159" s="10">
        <v>156</v>
      </c>
      <c r="B159">
        <v>3</v>
      </c>
      <c r="C159" s="1" t="s">
        <v>552</v>
      </c>
      <c r="D159" s="1" t="s">
        <v>553</v>
      </c>
      <c r="E159" t="s">
        <v>555</v>
      </c>
      <c r="F159" t="s">
        <v>10</v>
      </c>
      <c r="G159">
        <v>153.8</v>
      </c>
      <c r="H159">
        <f>20.1+34.8+41</f>
        <v>95.9</v>
      </c>
      <c r="I159">
        <v>11.6</v>
      </c>
      <c r="J159" t="s">
        <v>13</v>
      </c>
      <c r="K159" t="s">
        <v>14</v>
      </c>
      <c r="L159" t="s">
        <v>20</v>
      </c>
      <c r="M159">
        <v>22604000</v>
      </c>
      <c r="N159" s="3">
        <v>146970.09102730817</v>
      </c>
      <c r="O159" s="3">
        <f t="shared" si="4"/>
        <v>6004.906681401763</v>
      </c>
      <c r="P159" s="3">
        <f t="shared" si="5"/>
        <v>4066.7101375023703</v>
      </c>
      <c r="Q159" t="s">
        <v>24</v>
      </c>
      <c r="R159" s="1" t="s">
        <v>26</v>
      </c>
      <c r="S159" s="1" t="s">
        <v>32</v>
      </c>
      <c r="T159" s="1" t="s">
        <v>86</v>
      </c>
    </row>
    <row r="160" spans="1:20" ht="25.5">
      <c r="A160">
        <v>157</v>
      </c>
      <c r="B160">
        <v>3</v>
      </c>
      <c r="C160" s="1" t="s">
        <v>552</v>
      </c>
      <c r="D160" s="1" t="s">
        <v>553</v>
      </c>
      <c r="E160" t="s">
        <v>554</v>
      </c>
      <c r="F160" t="s">
        <v>10</v>
      </c>
      <c r="G160">
        <v>153.8</v>
      </c>
      <c r="H160">
        <f>20.1+34.8+41</f>
        <v>95.9</v>
      </c>
      <c r="I160">
        <v>11.6</v>
      </c>
      <c r="J160" t="s">
        <v>13</v>
      </c>
      <c r="K160" t="s">
        <v>14</v>
      </c>
      <c r="L160" t="s">
        <v>20</v>
      </c>
      <c r="M160">
        <v>22604000</v>
      </c>
      <c r="N160" s="3">
        <v>146970.09102730817</v>
      </c>
      <c r="O160" s="3">
        <f t="shared" si="4"/>
        <v>6004.906681401763</v>
      </c>
      <c r="P160" s="3">
        <f t="shared" si="5"/>
        <v>4066.7101375023703</v>
      </c>
      <c r="Q160" t="s">
        <v>24</v>
      </c>
      <c r="R160" s="1" t="s">
        <v>26</v>
      </c>
      <c r="S160" s="1" t="s">
        <v>32</v>
      </c>
      <c r="T160" s="1" t="s">
        <v>86</v>
      </c>
    </row>
    <row r="161" spans="18:20" ht="12.75">
      <c r="R161" s="1"/>
      <c r="S161" s="1"/>
      <c r="T161" s="1"/>
    </row>
    <row r="162" spans="18:20" ht="12.75">
      <c r="R162" s="1"/>
      <c r="S162" s="1"/>
      <c r="T162" s="1"/>
    </row>
    <row r="163" spans="18:20" ht="12.75">
      <c r="R163" s="1"/>
      <c r="S163" s="1"/>
      <c r="T163" s="1"/>
    </row>
    <row r="164" spans="18:20" ht="12.75">
      <c r="R164" s="1"/>
      <c r="S164" s="1"/>
      <c r="T164" s="1"/>
    </row>
    <row r="165" spans="18:20" ht="12.75">
      <c r="R165" s="1"/>
      <c r="S165" s="1"/>
      <c r="T165" s="1"/>
    </row>
    <row r="166" spans="18:20" ht="12.75">
      <c r="R166" s="1"/>
      <c r="S166" s="1"/>
      <c r="T166" s="1"/>
    </row>
    <row r="167" spans="18:20" ht="12.75">
      <c r="R167" s="1"/>
      <c r="S167" s="1"/>
      <c r="T167" s="1"/>
    </row>
    <row r="168" spans="18:20" ht="12.75">
      <c r="R168" s="1"/>
      <c r="S168" s="1"/>
      <c r="T168" s="1"/>
    </row>
    <row r="169" spans="18:20" ht="12.75">
      <c r="R169" s="1"/>
      <c r="S169" s="1"/>
      <c r="T169" s="1"/>
    </row>
    <row r="170" spans="18:20" ht="12.75">
      <c r="R170" s="1"/>
      <c r="S170" s="1"/>
      <c r="T170" s="1"/>
    </row>
    <row r="171" spans="18:20" ht="12.75">
      <c r="R171" s="1"/>
      <c r="S171" s="1"/>
      <c r="T171" s="1"/>
    </row>
    <row r="172" spans="18:20" ht="12.75">
      <c r="R172" s="1"/>
      <c r="S172" s="1"/>
      <c r="T172" s="1"/>
    </row>
    <row r="173" spans="18:20" ht="12.75">
      <c r="R173" s="1"/>
      <c r="S173" s="1"/>
      <c r="T173" s="1"/>
    </row>
    <row r="174" spans="18:20" ht="12.75">
      <c r="R174" s="1"/>
      <c r="S174" s="1"/>
      <c r="T174" s="1"/>
    </row>
    <row r="175" spans="18:20" ht="12.75">
      <c r="R175" s="1"/>
      <c r="S175" s="1"/>
      <c r="T175" s="1"/>
    </row>
    <row r="176" spans="18:20" ht="12.75">
      <c r="R176" s="1"/>
      <c r="S176" s="1"/>
      <c r="T176" s="1"/>
    </row>
    <row r="177" spans="18:20" ht="12.75">
      <c r="R177" s="1"/>
      <c r="S177" s="1"/>
      <c r="T177" s="1"/>
    </row>
    <row r="178" spans="18:20" ht="12.75">
      <c r="R178" s="1"/>
      <c r="S178" s="1"/>
      <c r="T178" s="1"/>
    </row>
    <row r="179" spans="18:20" ht="12.75">
      <c r="R179" s="1"/>
      <c r="S179" s="1"/>
      <c r="T179" s="1"/>
    </row>
    <row r="180" spans="18:20" ht="12.75">
      <c r="R180" s="1"/>
      <c r="S180" s="1"/>
      <c r="T180" s="1"/>
    </row>
    <row r="181" spans="18:20" ht="12.75">
      <c r="R181" s="1"/>
      <c r="S181" s="1"/>
      <c r="T181" s="1"/>
    </row>
    <row r="182" spans="18:20" ht="12.75">
      <c r="R182" s="1"/>
      <c r="S182" s="1"/>
      <c r="T182" s="1"/>
    </row>
    <row r="183" spans="18:20" ht="12.75">
      <c r="R183" s="1"/>
      <c r="S183" s="1"/>
      <c r="T183" s="1"/>
    </row>
    <row r="184" spans="18:20" ht="12.75">
      <c r="R184" s="1"/>
      <c r="S184" s="1"/>
      <c r="T184" s="1"/>
    </row>
    <row r="185" spans="18:20" ht="12.75">
      <c r="R185" s="1"/>
      <c r="S185" s="1"/>
      <c r="T185" s="1"/>
    </row>
    <row r="186" spans="18:20" ht="12.75">
      <c r="R186" s="1"/>
      <c r="S186" s="1"/>
      <c r="T186" s="1"/>
    </row>
    <row r="187" spans="18:20" ht="12.75">
      <c r="R187" s="1"/>
      <c r="S187" s="1"/>
      <c r="T187" s="1"/>
    </row>
  </sheetData>
  <autoFilter ref="A3:T16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J10" sqref="J10"/>
    </sheetView>
  </sheetViews>
  <sheetFormatPr defaultColWidth="9.00390625" defaultRowHeight="12.75"/>
  <cols>
    <col min="1" max="1" width="3.625" style="0" customWidth="1"/>
    <col min="2" max="2" width="4.375" style="0" customWidth="1"/>
    <col min="3" max="3" width="19.625" style="0" customWidth="1"/>
    <col min="4" max="4" width="13.00390625" style="0" customWidth="1"/>
    <col min="5" max="5" width="7.125" style="0" customWidth="1"/>
    <col min="6" max="6" width="4.00390625" style="0" customWidth="1"/>
    <col min="10" max="10" width="3.375" style="0" customWidth="1"/>
    <col min="11" max="11" width="2.875" style="0" customWidth="1"/>
    <col min="13" max="13" width="9.875" style="0" customWidth="1"/>
    <col min="14" max="14" width="9.375" style="0" bestFit="1" customWidth="1"/>
    <col min="16" max="16" width="10.625" style="0" bestFit="1" customWidth="1"/>
    <col min="17" max="17" width="5.875" style="0" customWidth="1"/>
    <col min="18" max="18" width="13.75390625" style="0" customWidth="1"/>
    <col min="20" max="20" width="12.875" style="0" customWidth="1"/>
    <col min="23" max="23" width="11.125" style="0" customWidth="1"/>
  </cols>
  <sheetData>
    <row r="1" spans="21:23" ht="12.75">
      <c r="U1" t="s">
        <v>54</v>
      </c>
      <c r="V1" t="s">
        <v>55</v>
      </c>
      <c r="W1" s="4">
        <v>39477</v>
      </c>
    </row>
    <row r="2" spans="1:22" ht="69.75" customHeight="1">
      <c r="A2" s="6" t="s">
        <v>61</v>
      </c>
      <c r="B2" s="6" t="s">
        <v>62</v>
      </c>
      <c r="C2" s="6" t="s">
        <v>56</v>
      </c>
      <c r="D2" s="6" t="s">
        <v>63</v>
      </c>
      <c r="E2" s="6" t="s">
        <v>64</v>
      </c>
      <c r="F2" s="6" t="s">
        <v>65</v>
      </c>
      <c r="G2" s="6" t="s">
        <v>66</v>
      </c>
      <c r="H2" s="6" t="s">
        <v>67</v>
      </c>
      <c r="I2" s="6" t="s">
        <v>68</v>
      </c>
      <c r="J2" s="6" t="s">
        <v>69</v>
      </c>
      <c r="K2" s="6" t="s">
        <v>70</v>
      </c>
      <c r="L2" s="6" t="s">
        <v>71</v>
      </c>
      <c r="M2" s="6" t="s">
        <v>72</v>
      </c>
      <c r="N2" s="6" t="s">
        <v>73</v>
      </c>
      <c r="O2" s="6" t="s">
        <v>74</v>
      </c>
      <c r="P2" s="6" t="s">
        <v>75</v>
      </c>
      <c r="Q2" s="6" t="s">
        <v>57</v>
      </c>
      <c r="R2" s="6" t="s">
        <v>58</v>
      </c>
      <c r="S2" s="6" t="s">
        <v>59</v>
      </c>
      <c r="T2" s="6" t="s">
        <v>60</v>
      </c>
      <c r="U2" s="5">
        <v>24.475</v>
      </c>
      <c r="V2">
        <v>36.1398</v>
      </c>
    </row>
    <row r="4" spans="1:20" ht="25.5">
      <c r="A4">
        <v>1</v>
      </c>
      <c r="B4">
        <v>4</v>
      </c>
      <c r="C4" s="1" t="s">
        <v>367</v>
      </c>
      <c r="D4" s="1" t="s">
        <v>235</v>
      </c>
      <c r="E4" t="s">
        <v>496</v>
      </c>
      <c r="F4" t="s">
        <v>10</v>
      </c>
      <c r="G4" s="17">
        <v>111.5</v>
      </c>
      <c r="H4" s="18">
        <v>71.4</v>
      </c>
      <c r="I4">
        <v>12</v>
      </c>
      <c r="J4" t="s">
        <v>13</v>
      </c>
      <c r="K4" t="s">
        <v>14</v>
      </c>
      <c r="L4" t="s">
        <v>17</v>
      </c>
      <c r="M4" s="3">
        <v>7411000</v>
      </c>
      <c r="N4" s="3">
        <v>66466.36771300448</v>
      </c>
      <c r="O4" s="3">
        <f>N4/$U$2</f>
        <v>2715.6840740757702</v>
      </c>
      <c r="P4" s="3">
        <f>N4/$V$2</f>
        <v>1839.1459751577065</v>
      </c>
      <c r="Q4" s="3" t="s">
        <v>24</v>
      </c>
      <c r="R4" t="s">
        <v>27</v>
      </c>
      <c r="S4" s="14" t="s">
        <v>31</v>
      </c>
      <c r="T4" s="3" t="s">
        <v>39</v>
      </c>
    </row>
    <row r="5" spans="1:20" ht="25.5">
      <c r="A5">
        <v>2</v>
      </c>
      <c r="B5">
        <v>5</v>
      </c>
      <c r="C5" s="1" t="s">
        <v>777</v>
      </c>
      <c r="D5" s="1" t="s">
        <v>778</v>
      </c>
      <c r="E5" t="s">
        <v>589</v>
      </c>
      <c r="F5" t="s">
        <v>10</v>
      </c>
      <c r="G5" s="17">
        <v>212</v>
      </c>
      <c r="H5" s="18">
        <v>150</v>
      </c>
      <c r="I5">
        <v>30</v>
      </c>
      <c r="J5" t="s">
        <v>13</v>
      </c>
      <c r="K5" t="s">
        <v>14</v>
      </c>
      <c r="L5" t="s">
        <v>23</v>
      </c>
      <c r="M5" s="3">
        <v>10000000</v>
      </c>
      <c r="N5" s="3">
        <v>47169.811320754714</v>
      </c>
      <c r="O5" s="3">
        <f>N5/$U$2</f>
        <v>1927.2650182126542</v>
      </c>
      <c r="P5" s="3">
        <f>N5/$V$2</f>
        <v>1305.2039945089546</v>
      </c>
      <c r="Q5" s="3"/>
      <c r="R5" t="s">
        <v>779</v>
      </c>
      <c r="S5" s="14" t="s">
        <v>780</v>
      </c>
      <c r="T5" s="3" t="s">
        <v>781</v>
      </c>
    </row>
    <row r="6" spans="1:20" ht="25.5">
      <c r="A6">
        <v>3</v>
      </c>
      <c r="B6">
        <v>5</v>
      </c>
      <c r="C6" s="1" t="s">
        <v>782</v>
      </c>
      <c r="D6" s="1" t="s">
        <v>783</v>
      </c>
      <c r="E6" t="s">
        <v>589</v>
      </c>
      <c r="F6" t="s">
        <v>10</v>
      </c>
      <c r="G6" s="17">
        <v>212</v>
      </c>
      <c r="H6" s="18">
        <v>150</v>
      </c>
      <c r="I6">
        <v>30</v>
      </c>
      <c r="J6" t="s">
        <v>13</v>
      </c>
      <c r="K6" t="s">
        <v>14</v>
      </c>
      <c r="L6" t="s">
        <v>23</v>
      </c>
      <c r="M6" s="3">
        <v>10000000</v>
      </c>
      <c r="N6" s="3">
        <v>47169.811320754714</v>
      </c>
      <c r="O6" s="3">
        <f>N6/$U$2</f>
        <v>1927.2650182126542</v>
      </c>
      <c r="P6" s="3">
        <f>N6/$V$2</f>
        <v>1305.2039945089546</v>
      </c>
      <c r="Q6" s="3"/>
      <c r="R6" t="s">
        <v>779</v>
      </c>
      <c r="S6" s="14" t="s">
        <v>780</v>
      </c>
      <c r="T6" s="3" t="s">
        <v>781</v>
      </c>
    </row>
    <row r="7" spans="3:20" ht="12.75">
      <c r="C7" s="1"/>
      <c r="D7" s="1"/>
      <c r="G7" s="17"/>
      <c r="H7" s="18"/>
      <c r="N7" s="3"/>
      <c r="P7" s="14"/>
      <c r="Q7" s="3"/>
      <c r="S7" s="14"/>
      <c r="T7" s="3"/>
    </row>
    <row r="8" spans="3:20" ht="12.75">
      <c r="C8" s="1"/>
      <c r="D8" s="1"/>
      <c r="G8" s="17"/>
      <c r="H8" s="18"/>
      <c r="N8" s="3"/>
      <c r="P8" s="14"/>
      <c r="Q8" s="3"/>
      <c r="S8" s="14"/>
      <c r="T8" s="3"/>
    </row>
    <row r="9" spans="3:20" ht="12.75">
      <c r="C9" s="1"/>
      <c r="D9" s="1"/>
      <c r="G9" s="17"/>
      <c r="H9" s="18"/>
      <c r="N9" s="3"/>
      <c r="P9" s="14"/>
      <c r="Q9" s="3"/>
      <c r="S9" s="14"/>
      <c r="T9" s="3"/>
    </row>
    <row r="10" spans="3:20" ht="12.75">
      <c r="C10" s="1"/>
      <c r="D10" s="1"/>
      <c r="G10" s="17"/>
      <c r="H10" s="18"/>
      <c r="N10" s="3"/>
      <c r="P10" s="14"/>
      <c r="Q10" s="3"/>
      <c r="S10" s="14"/>
      <c r="T10" s="3"/>
    </row>
    <row r="11" spans="3:20" ht="12.75">
      <c r="C11" s="1"/>
      <c r="D11" s="1"/>
      <c r="G11" s="17"/>
      <c r="H11" s="18"/>
      <c r="N11" s="3"/>
      <c r="P11" s="14"/>
      <c r="Q11" s="3"/>
      <c r="S11" s="14"/>
      <c r="T11" s="3"/>
    </row>
    <row r="12" spans="3:20" ht="12.75">
      <c r="C12" s="1"/>
      <c r="D12" s="1"/>
      <c r="G12" s="17"/>
      <c r="H12" s="18"/>
      <c r="N12" s="3"/>
      <c r="P12" s="14"/>
      <c r="Q12" s="3"/>
      <c r="S12" s="14"/>
      <c r="T12" s="3"/>
    </row>
    <row r="13" spans="3:20" ht="12.75">
      <c r="C13" s="1"/>
      <c r="D13" s="1"/>
      <c r="G13" s="17"/>
      <c r="H13" s="18"/>
      <c r="N13" s="3"/>
      <c r="P13" s="14"/>
      <c r="Q13" s="3"/>
      <c r="S13" s="14"/>
      <c r="T13" s="3"/>
    </row>
    <row r="14" spans="3:20" ht="12.75">
      <c r="C14" s="1"/>
      <c r="D14" s="1"/>
      <c r="G14" s="17"/>
      <c r="H14" s="18"/>
      <c r="N14" s="3"/>
      <c r="P14" s="14"/>
      <c r="Q14" s="3"/>
      <c r="S14" s="14"/>
      <c r="T14" s="3"/>
    </row>
    <row r="15" spans="3:20" ht="12.75">
      <c r="C15" s="1"/>
      <c r="D15" s="1"/>
      <c r="G15" s="17"/>
      <c r="H15" s="18"/>
      <c r="N15" s="3"/>
      <c r="P15" s="14"/>
      <c r="Q15" s="3"/>
      <c r="S15" s="14"/>
      <c r="T15" s="3"/>
    </row>
    <row r="16" spans="3:20" ht="12.75">
      <c r="C16" s="1"/>
      <c r="D16" s="1"/>
      <c r="G16" s="17"/>
      <c r="H16" s="18"/>
      <c r="N16" s="3"/>
      <c r="P16" s="14"/>
      <c r="Q16" s="3"/>
      <c r="S16" s="14"/>
      <c r="T16" s="3"/>
    </row>
    <row r="17" spans="3:20" ht="12.75">
      <c r="C17" s="1"/>
      <c r="D17" s="1"/>
      <c r="G17" s="17"/>
      <c r="H17" s="18"/>
      <c r="N17" s="3"/>
      <c r="P17" s="14"/>
      <c r="Q17" s="3"/>
      <c r="S17" s="14"/>
      <c r="T17" s="3"/>
    </row>
    <row r="18" spans="3:20" ht="12.75">
      <c r="C18" s="1"/>
      <c r="D18" s="1"/>
      <c r="G18" s="17"/>
      <c r="H18" s="18"/>
      <c r="N18" s="3"/>
      <c r="P18" s="14"/>
      <c r="Q18" s="3"/>
      <c r="S18" s="14"/>
      <c r="T18" s="3"/>
    </row>
    <row r="19" spans="3:20" ht="12.75">
      <c r="C19" s="1"/>
      <c r="D19" s="1"/>
      <c r="G19" s="17"/>
      <c r="H19" s="18"/>
      <c r="N19" s="3"/>
      <c r="P19" s="14"/>
      <c r="Q19" s="3"/>
      <c r="S19" s="14"/>
      <c r="T19" s="3"/>
    </row>
    <row r="20" spans="3:20" ht="12.75">
      <c r="C20" s="1"/>
      <c r="D20" s="1"/>
      <c r="G20" s="17"/>
      <c r="H20" s="18"/>
      <c r="N20" s="3"/>
      <c r="P20" s="14"/>
      <c r="Q20" s="3"/>
      <c r="S20" s="14"/>
      <c r="T20" s="3"/>
    </row>
    <row r="21" spans="3:20" ht="12.75">
      <c r="C21" s="1"/>
      <c r="D21" s="1"/>
      <c r="G21" s="17"/>
      <c r="H21" s="18"/>
      <c r="N21" s="3"/>
      <c r="P21" s="14"/>
      <c r="Q21" s="3"/>
      <c r="S21" s="14"/>
      <c r="T21" s="3"/>
    </row>
    <row r="22" spans="3:20" ht="12.75">
      <c r="C22" s="1"/>
      <c r="D22" s="1"/>
      <c r="G22" s="17"/>
      <c r="H22" s="18"/>
      <c r="N22" s="3"/>
      <c r="P22" s="14"/>
      <c r="Q22" s="3"/>
      <c r="S22" s="14"/>
      <c r="T22" s="3"/>
    </row>
    <row r="23" spans="3:20" ht="12.75">
      <c r="C23" s="1"/>
      <c r="D23" s="1"/>
      <c r="G23" s="17"/>
      <c r="H23" s="18"/>
      <c r="N23" s="3"/>
      <c r="P23" s="14"/>
      <c r="Q23" s="3"/>
      <c r="S23" s="14"/>
      <c r="T23" s="3"/>
    </row>
    <row r="24" spans="3:20" ht="12.75">
      <c r="C24" s="1"/>
      <c r="D24" s="1"/>
      <c r="G24" s="17"/>
      <c r="H24" s="18"/>
      <c r="N24" s="3"/>
      <c r="P24" s="14"/>
      <c r="Q24" s="3"/>
      <c r="S24" s="14"/>
      <c r="T24" s="3"/>
    </row>
    <row r="25" spans="3:20" ht="12.75">
      <c r="C25" s="1"/>
      <c r="D25" s="1"/>
      <c r="G25" s="17"/>
      <c r="H25" s="18"/>
      <c r="N25" s="3"/>
      <c r="P25" s="14"/>
      <c r="Q25" s="3"/>
      <c r="S25" s="14"/>
      <c r="T25" s="3"/>
    </row>
    <row r="26" spans="3:20" ht="12.75">
      <c r="C26" s="1"/>
      <c r="D26" s="1"/>
      <c r="G26" s="17"/>
      <c r="H26" s="18"/>
      <c r="N26" s="3"/>
      <c r="P26" s="14"/>
      <c r="Q26" s="3"/>
      <c r="S26" s="14"/>
      <c r="T26" s="3"/>
    </row>
    <row r="27" spans="3:19" ht="12.75">
      <c r="C27" s="1"/>
      <c r="D27" s="1"/>
      <c r="G27" s="19"/>
      <c r="H27" s="18"/>
      <c r="N27" s="3"/>
      <c r="P27" s="14"/>
      <c r="Q27" s="3"/>
      <c r="S27" s="14"/>
    </row>
    <row r="28" spans="3:19" ht="12.75">
      <c r="C28" s="1"/>
      <c r="D28" s="1"/>
      <c r="G28" s="19"/>
      <c r="H28" s="18"/>
      <c r="N28" s="3"/>
      <c r="P28" s="14"/>
      <c r="Q28" s="3"/>
      <c r="S28" s="14"/>
    </row>
    <row r="29" spans="3:19" ht="12.75">
      <c r="C29" s="1"/>
      <c r="D29" s="1"/>
      <c r="G29" s="19"/>
      <c r="H29" s="18"/>
      <c r="N29" s="3"/>
      <c r="P29" s="14"/>
      <c r="Q29" s="3"/>
      <c r="S29" s="14"/>
    </row>
    <row r="30" spans="3:19" ht="12.75">
      <c r="C30" s="1"/>
      <c r="D30" s="1"/>
      <c r="G30" s="19"/>
      <c r="H30" s="18"/>
      <c r="N30" s="3"/>
      <c r="P30" s="14"/>
      <c r="Q30" s="3"/>
      <c r="S30" s="14"/>
    </row>
    <row r="31" spans="3:19" ht="12.75">
      <c r="C31" s="1"/>
      <c r="D31" s="1"/>
      <c r="G31" s="19"/>
      <c r="H31" s="18"/>
      <c r="N31" s="3"/>
      <c r="P31" s="14"/>
      <c r="Q31" s="3"/>
      <c r="S31" s="14"/>
    </row>
    <row r="32" spans="3:19" ht="12.75">
      <c r="C32" s="1"/>
      <c r="D32" s="1"/>
      <c r="G32" s="19"/>
      <c r="H32" s="18"/>
      <c r="N32" s="3"/>
      <c r="P32" s="14"/>
      <c r="Q32" s="3"/>
      <c r="S32" s="14"/>
    </row>
    <row r="33" spans="3:19" ht="12.75">
      <c r="C33" s="1"/>
      <c r="D33" s="1"/>
      <c r="G33" s="19"/>
      <c r="H33" s="18"/>
      <c r="N33" s="3"/>
      <c r="P33" s="14"/>
      <c r="Q33" s="3"/>
      <c r="S33" s="14"/>
    </row>
    <row r="34" spans="3:19" ht="12.75">
      <c r="C34" s="1"/>
      <c r="D34" s="1"/>
      <c r="G34" s="19"/>
      <c r="H34" s="18"/>
      <c r="N34" s="3"/>
      <c r="P34" s="14"/>
      <c r="Q34" s="3"/>
      <c r="S34" s="14"/>
    </row>
  </sheetData>
  <autoFilter ref="A3:T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dcterms:created xsi:type="dcterms:W3CDTF">2008-01-30T12:44:09Z</dcterms:created>
  <dcterms:modified xsi:type="dcterms:W3CDTF">2008-02-04T19:28:43Z</dcterms:modified>
  <cp:category/>
  <cp:version/>
  <cp:contentType/>
  <cp:contentStatus/>
</cp:coreProperties>
</file>